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969"/>
  </bookViews>
  <sheets>
    <sheet name="Inhalt_K5" sheetId="1" r:id="rId1"/>
    <sheet name="Abkürzung_K5" sheetId="6" r:id="rId2"/>
    <sheet name="Kernaussagen_K5" sheetId="9" r:id="rId3"/>
    <sheet name="500" sheetId="2" r:id="rId4"/>
    <sheet name="501" sheetId="3" r:id="rId5"/>
    <sheet name="502_503" sheetId="10" r:id="rId6"/>
    <sheet name="504" sheetId="11" r:id="rId7"/>
    <sheet name="505" sheetId="5" r:id="rId8"/>
    <sheet name="Glossar_K5" sheetId="8" r:id="rId9"/>
  </sheets>
  <definedNames>
    <definedName name="_xlnm.Print_Area" localSheetId="3">'500'!$A$1:$H$75</definedName>
    <definedName name="_xlnm.Print_Area" localSheetId="4">'501'!$A$1:$D$153</definedName>
    <definedName name="_xlnm.Print_Area" localSheetId="5">'502_503'!$A$1:$N$47</definedName>
    <definedName name="_xlnm.Print_Area" localSheetId="6">'504'!$A$1:$C$54</definedName>
    <definedName name="_xlnm.Print_Area" localSheetId="7">'505'!$A$1:$I$376</definedName>
    <definedName name="_xlnm.Print_Area" localSheetId="1">Abkürzung_K5!$A$1:$G$51</definedName>
    <definedName name="_xlnm.Print_Area" localSheetId="8">Glossar_K5!$A$1:$I$54</definedName>
    <definedName name="_xlnm.Print_Area" localSheetId="0">Inhalt_K5!$A$1:$I$42</definedName>
    <definedName name="_xlnm.Print_Area" localSheetId="2">Kernaussagen_K5!$A$1:$A$3</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B139" i="3"/>
  <c r="D133" i="3" l="1"/>
  <c r="C114" i="5"/>
  <c r="C23" i="5"/>
  <c r="C36" i="5"/>
  <c r="C49" i="5"/>
  <c r="C62" i="5"/>
  <c r="C75" i="5"/>
  <c r="C88" i="5"/>
  <c r="C101" i="5"/>
  <c r="C296" i="5"/>
  <c r="A1" i="11" l="1"/>
  <c r="A25" i="10" l="1"/>
  <c r="A1" i="10" l="1"/>
  <c r="C126" i="3" l="1"/>
  <c r="B126" i="3"/>
  <c r="C113" i="3"/>
  <c r="B113" i="3"/>
  <c r="K351" i="5" l="1"/>
  <c r="K352" i="5"/>
  <c r="K353" i="5"/>
  <c r="K354" i="5"/>
  <c r="K380" i="5"/>
  <c r="K381" i="5"/>
  <c r="K382" i="5"/>
  <c r="K383" i="5"/>
  <c r="K384" i="5"/>
  <c r="K385" i="5"/>
  <c r="K386" i="5"/>
  <c r="K387" i="5"/>
  <c r="K388" i="5"/>
  <c r="K350" i="5"/>
  <c r="J379" i="5"/>
  <c r="J384" i="5"/>
  <c r="J388" i="5"/>
  <c r="J359" i="5"/>
  <c r="J364" i="5"/>
  <c r="J369" i="5"/>
  <c r="J374" i="5"/>
  <c r="J354" i="5"/>
  <c r="J350" i="5"/>
  <c r="H342" i="5"/>
  <c r="H343" i="5"/>
  <c r="H344" i="5"/>
  <c r="D112" i="3"/>
  <c r="D125" i="3"/>
  <c r="D138" i="3"/>
  <c r="C139" i="3"/>
  <c r="D126" i="3"/>
  <c r="D113" i="3"/>
  <c r="D101" i="3"/>
  <c r="D102" i="3"/>
  <c r="D103" i="3"/>
  <c r="D104" i="3"/>
  <c r="D105" i="3"/>
  <c r="D106" i="3"/>
  <c r="D107" i="3"/>
  <c r="D108" i="3"/>
  <c r="D114" i="3"/>
  <c r="D115" i="3"/>
  <c r="D116" i="3"/>
  <c r="D117" i="3"/>
  <c r="D118" i="3"/>
  <c r="D119" i="3"/>
  <c r="D120" i="3"/>
  <c r="D121" i="3"/>
  <c r="D127" i="3"/>
  <c r="D128" i="3"/>
  <c r="D129" i="3"/>
  <c r="D130" i="3"/>
  <c r="D131" i="3"/>
  <c r="D132" i="3"/>
  <c r="D134" i="3"/>
  <c r="D137" i="3"/>
  <c r="D136" i="3"/>
  <c r="D135" i="3"/>
  <c r="D124" i="3"/>
  <c r="D123" i="3"/>
  <c r="D122" i="3"/>
  <c r="D111" i="3"/>
  <c r="D110" i="3"/>
  <c r="D109" i="3"/>
  <c r="C43" i="2"/>
  <c r="D43" i="2"/>
  <c r="E43" i="2"/>
  <c r="B43" i="2"/>
  <c r="H41" i="2"/>
  <c r="G41" i="2"/>
  <c r="H40" i="2"/>
  <c r="G40" i="2"/>
  <c r="H39" i="2"/>
  <c r="G39" i="2"/>
  <c r="D99" i="3"/>
  <c r="G43" i="2" l="1"/>
  <c r="D139" i="3"/>
  <c r="H43" i="2"/>
  <c r="D97" i="3"/>
  <c r="D96" i="3" l="1"/>
  <c r="D95" i="3"/>
  <c r="H36" i="2" l="1"/>
  <c r="H341" i="5" l="1"/>
  <c r="H340" i="5"/>
  <c r="H38" i="2"/>
  <c r="G38" i="2"/>
  <c r="H37" i="2"/>
  <c r="G37" i="2"/>
  <c r="H339" i="5" l="1"/>
  <c r="H338" i="5"/>
  <c r="H337" i="5"/>
  <c r="H336" i="5"/>
  <c r="F335" i="5"/>
  <c r="K379" i="5" s="1"/>
  <c r="D335" i="5"/>
  <c r="C335" i="5"/>
  <c r="B335" i="5"/>
  <c r="H334" i="5"/>
  <c r="H333" i="5"/>
  <c r="H332" i="5"/>
  <c r="H331" i="5"/>
  <c r="H330" i="5"/>
  <c r="H329" i="5"/>
  <c r="H328" i="5"/>
  <c r="H327" i="5"/>
  <c r="H326" i="5"/>
  <c r="H325" i="5"/>
  <c r="H324" i="5"/>
  <c r="H323" i="5"/>
  <c r="G322" i="5"/>
  <c r="F322" i="5"/>
  <c r="K378" i="5" s="1"/>
  <c r="E322" i="5"/>
  <c r="D322" i="5"/>
  <c r="C322" i="5"/>
  <c r="I321" i="5"/>
  <c r="H321" i="5"/>
  <c r="I320" i="5"/>
  <c r="H320" i="5"/>
  <c r="I319" i="5"/>
  <c r="H319" i="5"/>
  <c r="I318" i="5"/>
  <c r="H318" i="5"/>
  <c r="I317" i="5"/>
  <c r="H317" i="5"/>
  <c r="I316" i="5"/>
  <c r="H316" i="5"/>
  <c r="I315" i="5"/>
  <c r="H315" i="5"/>
  <c r="I314" i="5"/>
  <c r="H314" i="5"/>
  <c r="I313" i="5"/>
  <c r="H313" i="5"/>
  <c r="I312" i="5"/>
  <c r="H312" i="5"/>
  <c r="I311" i="5"/>
  <c r="H311" i="5"/>
  <c r="I310" i="5"/>
  <c r="H310" i="5"/>
  <c r="F309" i="5"/>
  <c r="K377" i="5" s="1"/>
  <c r="D309" i="5"/>
  <c r="C309" i="5"/>
  <c r="H308" i="5"/>
  <c r="G308" i="5"/>
  <c r="E308" i="5"/>
  <c r="H307" i="5"/>
  <c r="G307" i="5"/>
  <c r="E307" i="5"/>
  <c r="H306" i="5"/>
  <c r="G306" i="5"/>
  <c r="E306" i="5"/>
  <c r="H305" i="5"/>
  <c r="G305" i="5"/>
  <c r="E305" i="5"/>
  <c r="H304" i="5"/>
  <c r="G304" i="5"/>
  <c r="E304" i="5"/>
  <c r="H303" i="5"/>
  <c r="G303" i="5"/>
  <c r="E303" i="5"/>
  <c r="H302" i="5"/>
  <c r="G302" i="5"/>
  <c r="E302" i="5"/>
  <c r="H301" i="5"/>
  <c r="G301" i="5"/>
  <c r="E301" i="5"/>
  <c r="H300" i="5"/>
  <c r="G300" i="5"/>
  <c r="E300" i="5"/>
  <c r="H299" i="5"/>
  <c r="G299" i="5"/>
  <c r="E299" i="5"/>
  <c r="H298" i="5"/>
  <c r="G298" i="5"/>
  <c r="E298" i="5"/>
  <c r="H297" i="5"/>
  <c r="G297" i="5"/>
  <c r="E297" i="5"/>
  <c r="G296" i="5"/>
  <c r="F296" i="5"/>
  <c r="K376" i="5" s="1"/>
  <c r="E296" i="5"/>
  <c r="D296" i="5"/>
  <c r="I295" i="5"/>
  <c r="H295" i="5"/>
  <c r="I294" i="5"/>
  <c r="H294" i="5"/>
  <c r="I293" i="5"/>
  <c r="H293" i="5"/>
  <c r="I292" i="5"/>
  <c r="H292" i="5"/>
  <c r="I291" i="5"/>
  <c r="H291" i="5"/>
  <c r="I290" i="5"/>
  <c r="H290" i="5"/>
  <c r="I289" i="5"/>
  <c r="H289" i="5"/>
  <c r="I288" i="5"/>
  <c r="H288" i="5"/>
  <c r="I287" i="5"/>
  <c r="H287" i="5"/>
  <c r="I286" i="5"/>
  <c r="H286" i="5"/>
  <c r="I285" i="5"/>
  <c r="H285" i="5"/>
  <c r="I284" i="5"/>
  <c r="H284" i="5"/>
  <c r="G283" i="5"/>
  <c r="F283" i="5"/>
  <c r="K375" i="5" s="1"/>
  <c r="E283" i="5"/>
  <c r="D283" i="5"/>
  <c r="C283" i="5"/>
  <c r="I282" i="5"/>
  <c r="H282" i="5"/>
  <c r="I281" i="5"/>
  <c r="H281" i="5"/>
  <c r="I280" i="5"/>
  <c r="H280" i="5"/>
  <c r="I279" i="5"/>
  <c r="H279" i="5"/>
  <c r="I278" i="5"/>
  <c r="H278" i="5"/>
  <c r="I277" i="5"/>
  <c r="H277" i="5"/>
  <c r="I276" i="5"/>
  <c r="H276" i="5"/>
  <c r="I275" i="5"/>
  <c r="H275" i="5"/>
  <c r="I274" i="5"/>
  <c r="H274" i="5"/>
  <c r="I273" i="5"/>
  <c r="H273" i="5"/>
  <c r="H272" i="5"/>
  <c r="H271" i="5"/>
  <c r="G270" i="5"/>
  <c r="F270" i="5"/>
  <c r="K374" i="5" s="1"/>
  <c r="E270" i="5"/>
  <c r="D270" i="5"/>
  <c r="C270" i="5"/>
  <c r="B270" i="5"/>
  <c r="I269" i="5"/>
  <c r="H269" i="5"/>
  <c r="I268" i="5"/>
  <c r="H268" i="5"/>
  <c r="I267" i="5"/>
  <c r="H267" i="5"/>
  <c r="I266" i="5"/>
  <c r="H266" i="5"/>
  <c r="I265" i="5"/>
  <c r="H265" i="5"/>
  <c r="I264" i="5"/>
  <c r="H264" i="5"/>
  <c r="I263" i="5"/>
  <c r="H263" i="5"/>
  <c r="I262" i="5"/>
  <c r="H262" i="5"/>
  <c r="I261" i="5"/>
  <c r="H261" i="5"/>
  <c r="I260" i="5"/>
  <c r="H260" i="5"/>
  <c r="I259" i="5"/>
  <c r="H259" i="5"/>
  <c r="I258" i="5"/>
  <c r="H258" i="5"/>
  <c r="G257" i="5"/>
  <c r="F257" i="5"/>
  <c r="K373" i="5" s="1"/>
  <c r="E257" i="5"/>
  <c r="D257" i="5"/>
  <c r="C257" i="5"/>
  <c r="I256" i="5"/>
  <c r="H256" i="5"/>
  <c r="I255" i="5"/>
  <c r="H255" i="5"/>
  <c r="I254" i="5"/>
  <c r="H254" i="5"/>
  <c r="I253" i="5"/>
  <c r="H253" i="5"/>
  <c r="I252" i="5"/>
  <c r="H252" i="5"/>
  <c r="I251" i="5"/>
  <c r="H251" i="5"/>
  <c r="I250" i="5"/>
  <c r="H250" i="5"/>
  <c r="I249" i="5"/>
  <c r="H249" i="5"/>
  <c r="I248" i="5"/>
  <c r="H248" i="5"/>
  <c r="I247" i="5"/>
  <c r="H247" i="5"/>
  <c r="I246" i="5"/>
  <c r="H246" i="5"/>
  <c r="I245" i="5"/>
  <c r="H245" i="5"/>
  <c r="G244" i="5"/>
  <c r="F244" i="5"/>
  <c r="K372" i="5" s="1"/>
  <c r="E244" i="5"/>
  <c r="D244" i="5"/>
  <c r="C244" i="5"/>
  <c r="B244" i="5"/>
  <c r="I243" i="5"/>
  <c r="H243" i="5"/>
  <c r="I242" i="5"/>
  <c r="H242" i="5"/>
  <c r="I241" i="5"/>
  <c r="H241" i="5"/>
  <c r="I240" i="5"/>
  <c r="H240" i="5"/>
  <c r="I239" i="5"/>
  <c r="H239" i="5"/>
  <c r="I238" i="5"/>
  <c r="H238" i="5"/>
  <c r="I237" i="5"/>
  <c r="H237" i="5"/>
  <c r="I236" i="5"/>
  <c r="H236" i="5"/>
  <c r="I235" i="5"/>
  <c r="H235" i="5"/>
  <c r="I234" i="5"/>
  <c r="H234" i="5"/>
  <c r="I233" i="5"/>
  <c r="H233" i="5"/>
  <c r="I232" i="5"/>
  <c r="H232" i="5"/>
  <c r="G231" i="5"/>
  <c r="F231" i="5"/>
  <c r="K371" i="5" s="1"/>
  <c r="E231" i="5"/>
  <c r="D231" i="5"/>
  <c r="C231" i="5"/>
  <c r="B231" i="5"/>
  <c r="I230" i="5"/>
  <c r="H230" i="5"/>
  <c r="I229" i="5"/>
  <c r="H229" i="5"/>
  <c r="I228" i="5"/>
  <c r="H228" i="5"/>
  <c r="I227" i="5"/>
  <c r="H227" i="5"/>
  <c r="I226" i="5"/>
  <c r="H226" i="5"/>
  <c r="I225" i="5"/>
  <c r="H225" i="5"/>
  <c r="I224" i="5"/>
  <c r="H224" i="5"/>
  <c r="I223" i="5"/>
  <c r="H223" i="5"/>
  <c r="I222" i="5"/>
  <c r="H222" i="5"/>
  <c r="I221" i="5"/>
  <c r="H221" i="5"/>
  <c r="I220" i="5"/>
  <c r="H220" i="5"/>
  <c r="I219" i="5"/>
  <c r="H219" i="5"/>
  <c r="G218" i="5"/>
  <c r="F218" i="5"/>
  <c r="K370" i="5" s="1"/>
  <c r="E218" i="5"/>
  <c r="D218" i="5"/>
  <c r="C218" i="5"/>
  <c r="B218" i="5"/>
  <c r="I217" i="5"/>
  <c r="H217" i="5"/>
  <c r="I216" i="5"/>
  <c r="H216" i="5"/>
  <c r="I215" i="5"/>
  <c r="H215" i="5"/>
  <c r="I214" i="5"/>
  <c r="H214" i="5"/>
  <c r="I213" i="5"/>
  <c r="H213" i="5"/>
  <c r="I212" i="5"/>
  <c r="H212" i="5"/>
  <c r="I211" i="5"/>
  <c r="H211" i="5"/>
  <c r="I210" i="5"/>
  <c r="H210" i="5"/>
  <c r="I209" i="5"/>
  <c r="H209" i="5"/>
  <c r="I208" i="5"/>
  <c r="H208" i="5"/>
  <c r="I207" i="5"/>
  <c r="H207" i="5"/>
  <c r="I206" i="5"/>
  <c r="H206" i="5"/>
  <c r="G205" i="5"/>
  <c r="F205" i="5"/>
  <c r="K369" i="5" s="1"/>
  <c r="E205" i="5"/>
  <c r="D205" i="5"/>
  <c r="C205" i="5"/>
  <c r="I204" i="5"/>
  <c r="H204" i="5"/>
  <c r="I203" i="5"/>
  <c r="H203" i="5"/>
  <c r="I202" i="5"/>
  <c r="H202" i="5"/>
  <c r="I201" i="5"/>
  <c r="H201" i="5"/>
  <c r="I200" i="5"/>
  <c r="H200" i="5"/>
  <c r="I199" i="5"/>
  <c r="H199" i="5"/>
  <c r="I198" i="5"/>
  <c r="H198" i="5"/>
  <c r="I197" i="5"/>
  <c r="H197" i="5"/>
  <c r="I196" i="5"/>
  <c r="H196" i="5"/>
  <c r="I195" i="5"/>
  <c r="H195" i="5"/>
  <c r="I194" i="5"/>
  <c r="H194" i="5"/>
  <c r="I193" i="5"/>
  <c r="H193" i="5"/>
  <c r="G192" i="5"/>
  <c r="F192" i="5"/>
  <c r="K368" i="5" s="1"/>
  <c r="E192" i="5"/>
  <c r="D192" i="5"/>
  <c r="C192" i="5"/>
  <c r="I191" i="5"/>
  <c r="H191" i="5"/>
  <c r="I190" i="5"/>
  <c r="H190" i="5"/>
  <c r="I189" i="5"/>
  <c r="H189" i="5"/>
  <c r="I188" i="5"/>
  <c r="H188" i="5"/>
  <c r="I187" i="5"/>
  <c r="H187" i="5"/>
  <c r="I186" i="5"/>
  <c r="H186" i="5"/>
  <c r="I185" i="5"/>
  <c r="H185" i="5"/>
  <c r="I184" i="5"/>
  <c r="H184" i="5"/>
  <c r="I183" i="5"/>
  <c r="H183" i="5"/>
  <c r="I182" i="5"/>
  <c r="H182" i="5"/>
  <c r="I181" i="5"/>
  <c r="H181" i="5"/>
  <c r="I180" i="5"/>
  <c r="H180" i="5"/>
  <c r="G179" i="5"/>
  <c r="F179" i="5"/>
  <c r="K367" i="5" s="1"/>
  <c r="E179" i="5"/>
  <c r="D179" i="5"/>
  <c r="C179" i="5"/>
  <c r="I178" i="5"/>
  <c r="H178" i="5"/>
  <c r="I177" i="5"/>
  <c r="H177" i="5"/>
  <c r="I176" i="5"/>
  <c r="H176" i="5"/>
  <c r="I175" i="5"/>
  <c r="H175" i="5"/>
  <c r="I174" i="5"/>
  <c r="H174" i="5"/>
  <c r="I173" i="5"/>
  <c r="H173" i="5"/>
  <c r="I172" i="5"/>
  <c r="H172" i="5"/>
  <c r="I171" i="5"/>
  <c r="H171" i="5"/>
  <c r="I170" i="5"/>
  <c r="H170" i="5"/>
  <c r="I169" i="5"/>
  <c r="H169" i="5"/>
  <c r="I168" i="5"/>
  <c r="H168" i="5"/>
  <c r="I167" i="5"/>
  <c r="H167" i="5"/>
  <c r="G166" i="5"/>
  <c r="F166" i="5"/>
  <c r="K366" i="5" s="1"/>
  <c r="E166" i="5"/>
  <c r="D166" i="5"/>
  <c r="C166" i="5"/>
  <c r="I165" i="5"/>
  <c r="H165" i="5"/>
  <c r="I164" i="5"/>
  <c r="H164" i="5"/>
  <c r="I163" i="5"/>
  <c r="H163" i="5"/>
  <c r="I162" i="5"/>
  <c r="H162" i="5"/>
  <c r="I161" i="5"/>
  <c r="H161" i="5"/>
  <c r="I160" i="5"/>
  <c r="H160" i="5"/>
  <c r="I159" i="5"/>
  <c r="H159" i="5"/>
  <c r="I158" i="5"/>
  <c r="H158" i="5"/>
  <c r="I157" i="5"/>
  <c r="H157" i="5"/>
  <c r="I156" i="5"/>
  <c r="H156" i="5"/>
  <c r="I155" i="5"/>
  <c r="H155" i="5"/>
  <c r="I154" i="5"/>
  <c r="H154" i="5"/>
  <c r="G153" i="5"/>
  <c r="F153" i="5"/>
  <c r="K365" i="5" s="1"/>
  <c r="E153" i="5"/>
  <c r="D153" i="5"/>
  <c r="C153" i="5"/>
  <c r="I152" i="5"/>
  <c r="H152" i="5"/>
  <c r="I151" i="5"/>
  <c r="H151" i="5"/>
  <c r="I150" i="5"/>
  <c r="H150" i="5"/>
  <c r="I149" i="5"/>
  <c r="H149" i="5"/>
  <c r="I148" i="5"/>
  <c r="H148" i="5"/>
  <c r="I147" i="5"/>
  <c r="H147" i="5"/>
  <c r="I146" i="5"/>
  <c r="H146" i="5"/>
  <c r="I145" i="5"/>
  <c r="H145" i="5"/>
  <c r="I144" i="5"/>
  <c r="H144" i="5"/>
  <c r="I143" i="5"/>
  <c r="H143" i="5"/>
  <c r="I142" i="5"/>
  <c r="H142" i="5"/>
  <c r="I141" i="5"/>
  <c r="H141" i="5"/>
  <c r="G140" i="5"/>
  <c r="F140" i="5"/>
  <c r="K364" i="5" s="1"/>
  <c r="E140" i="5"/>
  <c r="D140" i="5"/>
  <c r="C140" i="5"/>
  <c r="I139" i="5"/>
  <c r="H139" i="5"/>
  <c r="I138" i="5"/>
  <c r="H138" i="5"/>
  <c r="I137" i="5"/>
  <c r="H137" i="5"/>
  <c r="I136" i="5"/>
  <c r="H136" i="5"/>
  <c r="I135" i="5"/>
  <c r="H135" i="5"/>
  <c r="I134" i="5"/>
  <c r="H134" i="5"/>
  <c r="I133" i="5"/>
  <c r="H133" i="5"/>
  <c r="I132" i="5"/>
  <c r="H132" i="5"/>
  <c r="I131" i="5"/>
  <c r="H131" i="5"/>
  <c r="I130" i="5"/>
  <c r="H130" i="5"/>
  <c r="I129" i="5"/>
  <c r="H129" i="5"/>
  <c r="I128" i="5"/>
  <c r="H128" i="5"/>
  <c r="G127" i="5"/>
  <c r="F127" i="5"/>
  <c r="K363" i="5" s="1"/>
  <c r="E127" i="5"/>
  <c r="D127" i="5"/>
  <c r="C127" i="5"/>
  <c r="I126" i="5"/>
  <c r="H126" i="5"/>
  <c r="I125" i="5"/>
  <c r="H125" i="5"/>
  <c r="I124" i="5"/>
  <c r="H124" i="5"/>
  <c r="I123" i="5"/>
  <c r="H123" i="5"/>
  <c r="I122" i="5"/>
  <c r="H122" i="5"/>
  <c r="I121" i="5"/>
  <c r="H121" i="5"/>
  <c r="I120" i="5"/>
  <c r="H120" i="5"/>
  <c r="I119" i="5"/>
  <c r="H119" i="5"/>
  <c r="I118" i="5"/>
  <c r="H118" i="5"/>
  <c r="I117" i="5"/>
  <c r="H117" i="5"/>
  <c r="I116" i="5"/>
  <c r="H116" i="5"/>
  <c r="I115" i="5"/>
  <c r="H115" i="5"/>
  <c r="G114" i="5"/>
  <c r="F114" i="5"/>
  <c r="K362" i="5" s="1"/>
  <c r="E114" i="5"/>
  <c r="D114" i="5"/>
  <c r="I113" i="5"/>
  <c r="H113" i="5"/>
  <c r="I112" i="5"/>
  <c r="H112" i="5"/>
  <c r="I111" i="5"/>
  <c r="H111" i="5"/>
  <c r="I110" i="5"/>
  <c r="H110" i="5"/>
  <c r="I109" i="5"/>
  <c r="H109" i="5"/>
  <c r="I108" i="5"/>
  <c r="H108" i="5"/>
  <c r="I107" i="5"/>
  <c r="H107" i="5"/>
  <c r="I106" i="5"/>
  <c r="H106" i="5"/>
  <c r="I105" i="5"/>
  <c r="H105" i="5"/>
  <c r="I104" i="5"/>
  <c r="H104" i="5"/>
  <c r="G101" i="5"/>
  <c r="F101" i="5"/>
  <c r="K361" i="5" s="1"/>
  <c r="E101" i="5"/>
  <c r="D101" i="5"/>
  <c r="I98" i="5"/>
  <c r="H98" i="5"/>
  <c r="I97" i="5"/>
  <c r="H97" i="5"/>
  <c r="I96" i="5"/>
  <c r="H96" i="5"/>
  <c r="I95" i="5"/>
  <c r="H95" i="5"/>
  <c r="I94" i="5"/>
  <c r="H94" i="5"/>
  <c r="I93" i="5"/>
  <c r="H93" i="5"/>
  <c r="I92" i="5"/>
  <c r="H92" i="5"/>
  <c r="I91" i="5"/>
  <c r="H91" i="5"/>
  <c r="G88" i="5"/>
  <c r="F88" i="5"/>
  <c r="K360" i="5" s="1"/>
  <c r="E88" i="5"/>
  <c r="D88" i="5"/>
  <c r="I85" i="5"/>
  <c r="H85" i="5"/>
  <c r="I84" i="5"/>
  <c r="H84" i="5"/>
  <c r="I83" i="5"/>
  <c r="H83" i="5"/>
  <c r="I82" i="5"/>
  <c r="H82" i="5"/>
  <c r="I81" i="5"/>
  <c r="H81" i="5"/>
  <c r="I80" i="5"/>
  <c r="H80" i="5"/>
  <c r="I79" i="5"/>
  <c r="H79" i="5"/>
  <c r="G75" i="5"/>
  <c r="F75" i="5"/>
  <c r="K359" i="5" s="1"/>
  <c r="E75" i="5"/>
  <c r="D75" i="5"/>
  <c r="I72" i="5"/>
  <c r="H72" i="5"/>
  <c r="I71" i="5"/>
  <c r="H71" i="5"/>
  <c r="I70" i="5"/>
  <c r="H70" i="5"/>
  <c r="I69" i="5"/>
  <c r="H69" i="5"/>
  <c r="I68" i="5"/>
  <c r="H68" i="5"/>
  <c r="I67" i="5"/>
  <c r="H67" i="5"/>
  <c r="I66" i="5"/>
  <c r="H66" i="5"/>
  <c r="G62" i="5"/>
  <c r="F62" i="5"/>
  <c r="K358" i="5" s="1"/>
  <c r="E62" i="5"/>
  <c r="D62" i="5"/>
  <c r="I59" i="5"/>
  <c r="H59" i="5"/>
  <c r="I58" i="5"/>
  <c r="H58" i="5"/>
  <c r="I57" i="5"/>
  <c r="H57" i="5"/>
  <c r="I56" i="5"/>
  <c r="H56" i="5"/>
  <c r="I55" i="5"/>
  <c r="H55" i="5"/>
  <c r="I54" i="5"/>
  <c r="H54" i="5"/>
  <c r="I53" i="5"/>
  <c r="H53" i="5"/>
  <c r="G49" i="5"/>
  <c r="F49" i="5"/>
  <c r="K357" i="5" s="1"/>
  <c r="E49" i="5"/>
  <c r="D49" i="5"/>
  <c r="I46" i="5"/>
  <c r="H46" i="5"/>
  <c r="I45" i="5"/>
  <c r="H45" i="5"/>
  <c r="I44" i="5"/>
  <c r="H44" i="5"/>
  <c r="I43" i="5"/>
  <c r="H43" i="5"/>
  <c r="I42" i="5"/>
  <c r="H42" i="5"/>
  <c r="I41" i="5"/>
  <c r="H41" i="5"/>
  <c r="I40" i="5"/>
  <c r="H40" i="5"/>
  <c r="G36" i="5"/>
  <c r="F36" i="5"/>
  <c r="K356" i="5" s="1"/>
  <c r="E36" i="5"/>
  <c r="D36" i="5"/>
  <c r="I33" i="5"/>
  <c r="H33" i="5"/>
  <c r="I32" i="5"/>
  <c r="H32" i="5"/>
  <c r="I31" i="5"/>
  <c r="H31" i="5"/>
  <c r="I30" i="5"/>
  <c r="H30" i="5"/>
  <c r="I29" i="5"/>
  <c r="H29" i="5"/>
  <c r="I28" i="5"/>
  <c r="H28" i="5"/>
  <c r="I27" i="5"/>
  <c r="H27" i="5"/>
  <c r="G23" i="5"/>
  <c r="F23" i="5"/>
  <c r="K355" i="5" s="1"/>
  <c r="E23" i="5"/>
  <c r="D23" i="5"/>
  <c r="I20" i="5"/>
  <c r="H20" i="5"/>
  <c r="I19" i="5"/>
  <c r="H19" i="5"/>
  <c r="I18" i="5"/>
  <c r="H18" i="5"/>
  <c r="I17" i="5"/>
  <c r="H17" i="5"/>
  <c r="I16" i="5"/>
  <c r="H16" i="5"/>
  <c r="I15" i="5"/>
  <c r="H15" i="5"/>
  <c r="I14" i="5"/>
  <c r="H14" i="5"/>
  <c r="I10" i="5"/>
  <c r="H10" i="5"/>
  <c r="I9" i="5"/>
  <c r="H9" i="5"/>
  <c r="I8" i="5"/>
  <c r="H8" i="5"/>
  <c r="I7" i="5"/>
  <c r="H7" i="5"/>
  <c r="I6" i="5"/>
  <c r="H6" i="5"/>
  <c r="A1" i="5"/>
  <c r="C59" i="3"/>
  <c r="B59" i="3"/>
  <c r="D58" i="3"/>
  <c r="D57" i="3"/>
  <c r="D56" i="3"/>
  <c r="D55" i="3"/>
  <c r="D54" i="3"/>
  <c r="D53" i="3"/>
  <c r="D52" i="3"/>
  <c r="D51" i="3"/>
  <c r="D50" i="3"/>
  <c r="D49" i="3"/>
  <c r="D48" i="3"/>
  <c r="D47" i="3"/>
  <c r="C45" i="3"/>
  <c r="B45" i="3"/>
  <c r="D44" i="3"/>
  <c r="D43" i="3"/>
  <c r="D42" i="3"/>
  <c r="D41" i="3"/>
  <c r="D40" i="3"/>
  <c r="D39" i="3"/>
  <c r="D38" i="3"/>
  <c r="D37" i="3"/>
  <c r="D36" i="3"/>
  <c r="D35" i="3"/>
  <c r="D34" i="3"/>
  <c r="D33" i="3"/>
  <c r="C31" i="3"/>
  <c r="B31" i="3"/>
  <c r="D30" i="3"/>
  <c r="D29" i="3"/>
  <c r="D28" i="3"/>
  <c r="D27" i="3"/>
  <c r="D26" i="3"/>
  <c r="D25" i="3"/>
  <c r="D24" i="3"/>
  <c r="D23" i="3"/>
  <c r="D22" i="3"/>
  <c r="D21" i="3"/>
  <c r="D20" i="3"/>
  <c r="D19" i="3"/>
  <c r="C17" i="3"/>
  <c r="B17" i="3"/>
  <c r="D16" i="3"/>
  <c r="D15" i="3"/>
  <c r="D14" i="3"/>
  <c r="D13" i="3"/>
  <c r="D12" i="3"/>
  <c r="D11" i="3"/>
  <c r="D10" i="3"/>
  <c r="D9" i="3"/>
  <c r="D8" i="3"/>
  <c r="D7" i="3"/>
  <c r="D6" i="3"/>
  <c r="D5" i="3"/>
  <c r="A1" i="3"/>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H10" i="2"/>
  <c r="G10" i="2"/>
  <c r="H9" i="2"/>
  <c r="G9" i="2"/>
  <c r="H8" i="2"/>
  <c r="G8" i="2"/>
  <c r="H7" i="2"/>
  <c r="G7" i="2"/>
  <c r="H6" i="2"/>
  <c r="G6" i="2"/>
  <c r="H5" i="2"/>
  <c r="G5" i="2"/>
  <c r="A1" i="2"/>
  <c r="D31" i="3" l="1"/>
  <c r="D17" i="3"/>
  <c r="D45" i="3"/>
  <c r="I299" i="5"/>
  <c r="I303" i="5"/>
  <c r="I307" i="5"/>
  <c r="I36" i="5"/>
  <c r="I62" i="5"/>
  <c r="I88" i="5"/>
  <c r="I114" i="5"/>
  <c r="I140" i="5"/>
  <c r="I166" i="5"/>
  <c r="I192" i="5"/>
  <c r="I218" i="5"/>
  <c r="I244" i="5"/>
  <c r="I270" i="5"/>
  <c r="I296" i="5"/>
  <c r="H322" i="5"/>
  <c r="I297" i="5"/>
  <c r="I301" i="5"/>
  <c r="I305" i="5"/>
  <c r="I308" i="5"/>
  <c r="H36" i="5"/>
  <c r="H62" i="5"/>
  <c r="H88" i="5"/>
  <c r="H114" i="5"/>
  <c r="H140" i="5"/>
  <c r="H166" i="5"/>
  <c r="H192" i="5"/>
  <c r="H218" i="5"/>
  <c r="H244" i="5"/>
  <c r="H270" i="5"/>
  <c r="H296" i="5"/>
  <c r="I300" i="5"/>
  <c r="I304" i="5"/>
  <c r="E309" i="5"/>
  <c r="I298" i="5"/>
  <c r="I302" i="5"/>
  <c r="I306" i="5"/>
  <c r="H335" i="5"/>
  <c r="H23" i="5"/>
  <c r="H49" i="5"/>
  <c r="H75" i="5"/>
  <c r="H101" i="5"/>
  <c r="H127" i="5"/>
  <c r="H153" i="5"/>
  <c r="H179" i="5"/>
  <c r="H205" i="5"/>
  <c r="H231" i="5"/>
  <c r="H257" i="5"/>
  <c r="H283" i="5"/>
  <c r="H309" i="5"/>
  <c r="I23" i="5"/>
  <c r="I49" i="5"/>
  <c r="I75" i="5"/>
  <c r="I101" i="5"/>
  <c r="I127" i="5"/>
  <c r="I153" i="5"/>
  <c r="I179" i="5"/>
  <c r="I205" i="5"/>
  <c r="I231" i="5"/>
  <c r="I257" i="5"/>
  <c r="I283" i="5"/>
  <c r="I322" i="5"/>
  <c r="D59" i="3"/>
  <c r="G309" i="5"/>
  <c r="I309" i="5" l="1"/>
</calcChain>
</file>

<file path=xl/sharedStrings.xml><?xml version="1.0" encoding="utf-8"?>
<sst xmlns="http://schemas.openxmlformats.org/spreadsheetml/2006/main" count="873" uniqueCount="155">
  <si>
    <t>Inhaltsübersicht</t>
  </si>
  <si>
    <t>Seite</t>
  </si>
  <si>
    <t>Glossar</t>
  </si>
  <si>
    <t>Jahr</t>
  </si>
  <si>
    <t>Betriebe *</t>
  </si>
  <si>
    <t>Betten</t>
  </si>
  <si>
    <t>Ankünfte</t>
  </si>
  <si>
    <t>Übernachtungen</t>
  </si>
  <si>
    <t>Betten-auslastung
in %</t>
  </si>
  <si>
    <t>* bis 2008 mehr als 8 Betten, ab 2009 mit 10 und mehr Betten, ohne Campingplätze</t>
  </si>
  <si>
    <t>durchschnittliche Verweildauer in Tagen</t>
  </si>
  <si>
    <t>Monatszahlen 2016</t>
  </si>
  <si>
    <t>Januar</t>
  </si>
  <si>
    <t>Februar</t>
  </si>
  <si>
    <t>März</t>
  </si>
  <si>
    <t>April</t>
  </si>
  <si>
    <t>Mai</t>
  </si>
  <si>
    <t>Juni</t>
  </si>
  <si>
    <t>Juli</t>
  </si>
  <si>
    <t>August</t>
  </si>
  <si>
    <t>September</t>
  </si>
  <si>
    <t>Oktober</t>
  </si>
  <si>
    <t>November</t>
  </si>
  <si>
    <t>Dezember</t>
  </si>
  <si>
    <t>Monatszahlen 2017</t>
  </si>
  <si>
    <t>Monatszahlen 2018</t>
  </si>
  <si>
    <t>Monatszahlen 2019</t>
  </si>
  <si>
    <t xml:space="preserve">.   </t>
  </si>
  <si>
    <t>Anzahl</t>
  </si>
  <si>
    <t>darunter</t>
  </si>
  <si>
    <t>Ausländer</t>
  </si>
  <si>
    <t xml:space="preserve">.  </t>
  </si>
  <si>
    <t xml:space="preserve"> -   </t>
  </si>
  <si>
    <t>2007 *</t>
  </si>
  <si>
    <t xml:space="preserve">x   </t>
  </si>
  <si>
    <t xml:space="preserve">…   </t>
  </si>
  <si>
    <t>durchschnitt-
liche Verweildauer 
in Tagen</t>
  </si>
  <si>
    <r>
      <t xml:space="preserve">Jahr
------
Monat </t>
    </r>
    <r>
      <rPr>
        <vertAlign val="superscript"/>
        <sz val="8.5"/>
        <rFont val="Open Sans"/>
        <family val="2"/>
      </rPr>
      <t>1)</t>
    </r>
  </si>
  <si>
    <r>
      <t xml:space="preserve">Ankünfte </t>
    </r>
    <r>
      <rPr>
        <vertAlign val="superscript"/>
        <sz val="8.5"/>
        <rFont val="Open Sans"/>
        <family val="2"/>
      </rPr>
      <t>2)</t>
    </r>
  </si>
  <si>
    <r>
      <t xml:space="preserve">Übernachtungen </t>
    </r>
    <r>
      <rPr>
        <vertAlign val="superscript"/>
        <sz val="8.5"/>
        <rFont val="Open Sans"/>
        <family val="2"/>
      </rPr>
      <t>2)</t>
    </r>
  </si>
  <si>
    <r>
      <t xml:space="preserve">Jahr </t>
    </r>
    <r>
      <rPr>
        <vertAlign val="superscript"/>
        <sz val="8.5"/>
        <rFont val="Open Sans"/>
        <family val="2"/>
      </rPr>
      <t>1)</t>
    </r>
  </si>
  <si>
    <r>
      <t xml:space="preserve">Betriebe </t>
    </r>
    <r>
      <rPr>
        <vertAlign val="superscript"/>
        <sz val="8.5"/>
        <rFont val="Open Sans"/>
        <family val="2"/>
      </rPr>
      <t>2)</t>
    </r>
  </si>
  <si>
    <r>
      <t xml:space="preserve">Stellplätze </t>
    </r>
    <r>
      <rPr>
        <vertAlign val="superscript"/>
        <sz val="8.5"/>
        <rFont val="Open Sans"/>
        <family val="2"/>
      </rPr>
      <t>3)</t>
    </r>
  </si>
  <si>
    <r>
      <t xml:space="preserve">Ankünfte </t>
    </r>
    <r>
      <rPr>
        <vertAlign val="superscript"/>
        <sz val="8.5"/>
        <rFont val="Open Sans"/>
        <family val="2"/>
      </rPr>
      <t>3)</t>
    </r>
  </si>
  <si>
    <r>
      <t xml:space="preserve">Übernachtungen </t>
    </r>
    <r>
      <rPr>
        <vertAlign val="superscript"/>
        <sz val="8.5"/>
        <rFont val="Open Sans"/>
        <family val="2"/>
      </rPr>
      <t>3)</t>
    </r>
  </si>
  <si>
    <r>
      <t xml:space="preserve">Aufenthaltsdauer </t>
    </r>
    <r>
      <rPr>
        <vertAlign val="superscript"/>
        <sz val="8.5"/>
        <rFont val="Open Sans"/>
        <family val="2"/>
      </rPr>
      <t>3)</t>
    </r>
  </si>
  <si>
    <t>Übernacht-
ungen
pro Bett</t>
  </si>
  <si>
    <t>J</t>
  </si>
  <si>
    <t>F</t>
  </si>
  <si>
    <t>M</t>
  </si>
  <si>
    <t>A</t>
  </si>
  <si>
    <t>S</t>
  </si>
  <si>
    <t>O</t>
  </si>
  <si>
    <t>N</t>
  </si>
  <si>
    <t>D</t>
  </si>
  <si>
    <t>Zeichenerklärung / Abkürzungen</t>
  </si>
  <si>
    <t xml:space="preserve">- </t>
  </si>
  <si>
    <t xml:space="preserve"> =</t>
  </si>
  <si>
    <t>nichts vorhanden</t>
  </si>
  <si>
    <t>%</t>
  </si>
  <si>
    <t>Prozent</t>
  </si>
  <si>
    <t xml:space="preserve">. </t>
  </si>
  <si>
    <t>Zahlenwert unbekannt oder geheim zu halten</t>
  </si>
  <si>
    <t>d.</t>
  </si>
  <si>
    <t>der / das / des</t>
  </si>
  <si>
    <t>davon</t>
  </si>
  <si>
    <t>diese Werte bilden zusammen die komplette vorausgehende Obergruppe ab</t>
  </si>
  <si>
    <t>Entw.</t>
  </si>
  <si>
    <t>Entwicklung</t>
  </si>
  <si>
    <t>u.</t>
  </si>
  <si>
    <t>und</t>
  </si>
  <si>
    <t>Übern.</t>
  </si>
  <si>
    <t>Tabelle</t>
  </si>
  <si>
    <t>monatswerte müssen korrigiert werden, da Statik Nord diese immer mal wieder bereinigt stimmen die Summen nicht über ein</t>
  </si>
  <si>
    <t>n.</t>
  </si>
  <si>
    <t>nach</t>
  </si>
  <si>
    <r>
      <rPr>
        <vertAlign val="superscript"/>
        <sz val="8.5"/>
        <rFont val="Open Sans"/>
        <family val="2"/>
      </rPr>
      <t>1)</t>
    </r>
    <r>
      <rPr>
        <sz val="8.5"/>
        <rFont val="Open Sans"/>
        <family val="2"/>
      </rPr>
      <t xml:space="preserve"> bis 2007 nur Travemünde </t>
    </r>
    <r>
      <rPr>
        <vertAlign val="superscript"/>
        <sz val="8.5"/>
        <rFont val="Open Sans"/>
        <family val="2"/>
      </rPr>
      <t>2)</t>
    </r>
    <r>
      <rPr>
        <sz val="8.5"/>
        <rFont val="Open Sans"/>
        <family val="2"/>
      </rPr>
      <t xml:space="preserve"> geöffnete Betriebe  </t>
    </r>
    <r>
      <rPr>
        <vertAlign val="superscript"/>
        <sz val="8.5"/>
        <rFont val="Open Sans"/>
        <family val="2"/>
      </rPr>
      <t>3)</t>
    </r>
    <r>
      <rPr>
        <sz val="8.5"/>
        <rFont val="Open Sans"/>
        <family val="2"/>
      </rPr>
      <t xml:space="preserve"> nur Durchgangsgäste</t>
    </r>
  </si>
  <si>
    <t>Übernach-
tungen</t>
  </si>
  <si>
    <r>
      <rPr>
        <vertAlign val="superscript"/>
        <sz val="8.5"/>
        <rFont val="Open Sans"/>
        <family val="2"/>
      </rPr>
      <t>2)</t>
    </r>
    <r>
      <rPr>
        <sz val="8.5"/>
        <rFont val="Open Sans"/>
        <family val="2"/>
      </rPr>
      <t xml:space="preserve"> mit 10 und mehr Betten, ohne Campingplätze und vorläufige Monatszahlen</t>
    </r>
  </si>
  <si>
    <t>Quellen: Statistikamt Nord und Hansestadt Lübeck,1.102.2, Kommunale Statistikstelle</t>
  </si>
  <si>
    <t>Quellen: Statistikamt Nord und Hansestadt Lübeck, 1.102.2, Kommunale Statistikstelle</t>
  </si>
  <si>
    <t>Grafik: Hansestadt Lübeck, 1.102.2, Kommunale Statistikstelle (Basis: Statistikamt Nord und Hansestadt Lübeck,1.102.2, Kommunale Statistikstelle)</t>
  </si>
  <si>
    <t>Quellen: Hansestadt Lübeck, 1.102.2, Kommunale Statistikstelle und Statistikamt Nord</t>
  </si>
  <si>
    <t>2023 - 2024</t>
  </si>
  <si>
    <t>Werte für Grafik</t>
  </si>
  <si>
    <t>Entwicklung des Tourismus in der Hansestadt Lübeck von 1988 - 2024</t>
  </si>
  <si>
    <t xml:space="preserve">Entw. d. Ankünfte u. Übern. auf Campingplätzen in d. Hansestadt Lübeck von 1986 - 2024 </t>
  </si>
  <si>
    <t>Daten für Grafik</t>
  </si>
  <si>
    <t>Daten für die Grafik</t>
  </si>
  <si>
    <r>
      <rPr>
        <vertAlign val="superscript"/>
        <sz val="8.5"/>
        <rFont val="Open Sans"/>
        <family val="2"/>
      </rPr>
      <t>1)</t>
    </r>
    <r>
      <rPr>
        <sz val="8.5"/>
        <rFont val="Open Sans"/>
        <family val="2"/>
      </rPr>
      <t xml:space="preserve"> Monatsmeldungen und Summen basieren auf vorläufigen Daten und können daher von den Jahreswerten abweichen</t>
    </r>
  </si>
  <si>
    <r>
      <rPr>
        <b/>
        <sz val="20"/>
        <rFont val="Open Sans"/>
        <family val="2"/>
      </rPr>
      <t>Tourismus</t>
    </r>
    <r>
      <rPr>
        <b/>
        <sz val="24"/>
        <rFont val="Open Sans"/>
        <family val="2"/>
      </rPr>
      <t xml:space="preserve">
</t>
    </r>
    <r>
      <rPr>
        <i/>
        <sz val="8"/>
        <rFont val="Open Sans"/>
        <family val="2"/>
      </rPr>
      <t>David Burger, Jens Rimmele und Paul Weichert</t>
    </r>
  </si>
  <si>
    <t>Tourismus – Kernaussagen</t>
  </si>
  <si>
    <t>Kernaussagen</t>
  </si>
  <si>
    <r>
      <t xml:space="preserve">Ankünfte
</t>
    </r>
    <r>
      <rPr>
        <sz val="8.5"/>
        <rFont val="Open Sans"/>
        <family val="2"/>
      </rPr>
      <t>Die Ankünfte geben die Zahl der Gäste an, die im Berichtszeitraum in einem Beherbergungsbetrieb ankommen und mindestens eine Übernachtung dort verbringen. Jede anreisende Person wird bei jedem Aufenthalt erneut gezählt – auch dann, wenn sie im selben Jahr mehrfach im selben oder in einem anderen Betrieb übernachtet. Nicht einbezogen sind Tagesgäste, die keine Übernachtung in Anspruch nehmen.</t>
    </r>
  </si>
  <si>
    <r>
      <rPr>
        <b/>
        <sz val="8.5"/>
        <rFont val="Open Sans"/>
        <family val="2"/>
      </rPr>
      <t>Übernachtungen</t>
    </r>
    <r>
      <rPr>
        <sz val="8.5"/>
        <rFont val="Open Sans"/>
        <family val="2"/>
      </rPr>
      <t xml:space="preserve">
Zahl der Nächte, die Gäste in einem Beherbergungsbetrieb verbringen. Jede Nacht einer anwesenden Person wird einzeln gezählt.</t>
    </r>
  </si>
  <si>
    <r>
      <t xml:space="preserve">Stellplätze
</t>
    </r>
    <r>
      <rPr>
        <sz val="8.5"/>
        <rFont val="Open Sans"/>
        <family val="2"/>
      </rPr>
      <t>Zahl der für Gäste bereitstehenden Plätze auf Camping- und Reisemobilplätzen, einschließlich Dauer- und Touristenstellplätze.</t>
    </r>
  </si>
  <si>
    <t>Herkunftsland</t>
  </si>
  <si>
    <t>Deutschland</t>
  </si>
  <si>
    <t>Ausland</t>
  </si>
  <si>
    <t>Anteil Ankünfte in %</t>
  </si>
  <si>
    <t>Anteil Übernachtungen in %</t>
  </si>
  <si>
    <t>davon Anteil am Ausland</t>
  </si>
  <si>
    <t>Dänemark</t>
  </si>
  <si>
    <t>Schweden</t>
  </si>
  <si>
    <t>Niederlande</t>
  </si>
  <si>
    <t>Schweiz</t>
  </si>
  <si>
    <t>Finnland</t>
  </si>
  <si>
    <t>Belgien</t>
  </si>
  <si>
    <t>Norwegen</t>
  </si>
  <si>
    <t>Großbr. + N.-irland</t>
  </si>
  <si>
    <t>USA</t>
  </si>
  <si>
    <t>Polen</t>
  </si>
  <si>
    <t>Frankreich</t>
  </si>
  <si>
    <t>Österreich</t>
  </si>
  <si>
    <t>Italien</t>
  </si>
  <si>
    <t>Sonstige</t>
  </si>
  <si>
    <t>Spanien</t>
  </si>
  <si>
    <t>Jan.</t>
  </si>
  <si>
    <t>Febr.</t>
  </si>
  <si>
    <t>Aug.</t>
  </si>
  <si>
    <t>Sep.</t>
  </si>
  <si>
    <t>Okt.</t>
  </si>
  <si>
    <t>Nov.</t>
  </si>
  <si>
    <t>Dez.</t>
  </si>
  <si>
    <t>Großbr. 
+ N.-irland</t>
  </si>
  <si>
    <r>
      <t>Betriebe</t>
    </r>
    <r>
      <rPr>
        <sz val="8.5"/>
        <rFont val="Open Sans"/>
        <family val="2"/>
      </rPr>
      <t xml:space="preserve">
Die Betriebe umfassen alle gewerblichen Beherbergungsstätten, die im Rahmen der amtlichen Beherbergungsstatistik erfasst werden. Dazu zählen Hotels, Gasthöfe, Pensionen, Ferienunterkünfte, Jugendherbergen, Ferienwohnungen, Campingplätze,  Ferienheime, und Vorsorge- und Rehakliniken, die ausschließlich oder überwiegend Kurgäste beherbergen. Einbezogen werden in der Regel nur Betriebe mit mindestens 10 Gästebetten (bzw. 10 Stellplätzen bei Campingplätzen), die gegen Entgelt Übernachtungen anbieten.</t>
    </r>
  </si>
  <si>
    <r>
      <t xml:space="preserve">Aufenthaltsdauer 
</t>
    </r>
    <r>
      <rPr>
        <sz val="8.5"/>
        <rFont val="Open Sans"/>
        <family val="2"/>
      </rPr>
      <t>Rechnerischer Wert der Anzahl der Übernachtungen je Gast (Übernachtungen ÷ Ankünfte).</t>
    </r>
  </si>
  <si>
    <t xml:space="preserve">Anteil d. Ankünfte u. Übernachtungen in der Hansestadt Lübeck 2024 nach Herkunftsland </t>
  </si>
  <si>
    <t>Tabelle &amp; Diagramm</t>
  </si>
  <si>
    <t>Quellen: Hansestadt Lübeck, 1.102.2, Kommunale Statistikstelle, LTM und Statistikamt Nord</t>
  </si>
  <si>
    <t>LTM</t>
  </si>
  <si>
    <t>Diagramm</t>
  </si>
  <si>
    <t>Vereinigtes Königreich Großbritannien und Nordirland</t>
  </si>
  <si>
    <t>Lübeck und Travemünde Marketing GmbH</t>
  </si>
  <si>
    <t>Dummy</t>
  </si>
  <si>
    <t>Januar bis November stehen hier von unten nach oben!</t>
  </si>
  <si>
    <t>Anteil Dezember 2024</t>
  </si>
  <si>
    <t>Anteil Januar bis November 2024</t>
  </si>
  <si>
    <t>Daten für die Tabellen</t>
  </si>
  <si>
    <t>.</t>
  </si>
  <si>
    <t>Vorläufige monatliche Entwicklung im Tourismus der Hansestadt Lübeck von 2016 - 2025</t>
  </si>
  <si>
    <t>Anteil der Ankünfte in der Hansestadt Lübeck 2024 nach Herkunftsland und Monat</t>
  </si>
  <si>
    <t>Grafik: Hansestadt Lübeck, 1.102.2, Kommunale Statistikstelle (Basis: Statistikamt Nord und Kommunale Statistikstelle)</t>
  </si>
  <si>
    <t>in % der Gesamtanzahl der Ankünfte 2024 aus dem Herkunftsland</t>
  </si>
  <si>
    <r>
      <t xml:space="preserve">Campingplätze
</t>
    </r>
    <r>
      <rPr>
        <sz val="8.5"/>
        <rFont val="Open Sans"/>
        <family val="2"/>
      </rPr>
      <t xml:space="preserve">Abgegrenzte Gelände, die jedermann zum vorübergehenden Aufstellen von mitgebrachten Wohnwagen, Wohnmobilen oder Zelten zugänglich sind. Die Unterscheidung zwischen Urlaubs- oder Dauercamping knüpft an die vertraglich vereinbarte Dauer der Campingplatzbenutzung an.  Im Urlaubscamping wird der Stellplatz i. d. R. für die Dauer von Tagen oder Wochen gemietet, im Dauercamping dagegen zumeist auf Monats- oder Jahresbasis. 
(Quelle: Statistikamt Nord)
</t>
    </r>
  </si>
  <si>
    <t>Anteil der Ankünfte in der Hansestadt Lübeck im Dezember 2024 n. Herkunftsland</t>
  </si>
  <si>
    <t>Zu- / Abnahme in 2024</t>
  </si>
  <si>
    <r>
      <t xml:space="preserve">Über </t>
    </r>
    <r>
      <rPr>
        <b/>
        <sz val="8.5"/>
        <color theme="1"/>
        <rFont val="Open Sans"/>
        <family val="2"/>
      </rPr>
      <t xml:space="preserve">2,27 Millionen Übernachtungen im Jahr 2024 </t>
    </r>
    <r>
      <rPr>
        <sz val="8.5"/>
        <color theme="1"/>
        <rFont val="Open Sans"/>
        <family val="2"/>
      </rPr>
      <t xml:space="preserve">in Beherbergungsstätten mit zehn oder mehr Betten (ohne Camping) stellen die </t>
    </r>
    <r>
      <rPr>
        <b/>
        <sz val="8.5"/>
        <color theme="1"/>
        <rFont val="Open Sans"/>
        <family val="2"/>
      </rPr>
      <t xml:space="preserve">bislang höchste jährliche Übernachtungszahl </t>
    </r>
    <r>
      <rPr>
        <sz val="8.5"/>
        <color theme="1"/>
        <rFont val="Open Sans"/>
        <family val="2"/>
      </rPr>
      <t xml:space="preserve">von Gästen der Hansestadt Lübeck dar. Dieser Höchststand </t>
    </r>
    <r>
      <rPr>
        <b/>
        <sz val="8.5"/>
        <color theme="1"/>
        <rFont val="Open Sans"/>
        <family val="2"/>
      </rPr>
      <t>wird im Jahr 2025 übertroffen</t>
    </r>
    <r>
      <rPr>
        <sz val="8.5"/>
        <color theme="1"/>
        <rFont val="Open Sans"/>
        <family val="2"/>
      </rPr>
      <t>, denn bis Oktober 2025 wurden rund 100 000 mehr Ankünfte registriert als im gleichen Zeitraum des Vorjahres. Mit einer Steigerung der Übernachtungen um 3 % gegenüber 2023 bleibt der Tourismus ein wichtiger Wirtschaftsfaktor für die Hansestadt. Auch die Zahl der Gästankünfte wächst seit dem Einbruch im Jahr 2020 infolge der COVID-19-Pandemie wieder stetig an und überstieg mit einem neuen Höchstwert von über 830 000 Ankünften im Jahr 2024 erstmals den bisherigen Spitzenwert von 820 000 Ankünften aus dem Jahr 2019. Die durchschnittliche Aufenthaltsdauer der Gäste blieb im Jahr 2024 mit 2,7 Tagen stabil, während die Bettenauslastung gegenüber 2023 um 0,8 Prozentpunkte auf 47,2 % stieg.
Gäste aus dem Inland bildeten dabei die mit Abstand größte Gruppe. Im Jahr 2024 entfiel</t>
    </r>
    <r>
      <rPr>
        <b/>
        <sz val="8.5"/>
        <color theme="1"/>
        <rFont val="Open Sans"/>
        <family val="2"/>
      </rPr>
      <t xml:space="preserve"> jede fünfte Ankunft auf Gäste aus dem Ausland</t>
    </r>
    <r>
      <rPr>
        <sz val="8.5"/>
        <color theme="1"/>
        <rFont val="Open Sans"/>
        <family val="2"/>
      </rPr>
      <t xml:space="preserve">. Etwa 20 % der ausländischen Ankünfte kamen aus Dänemark, rund 18 % aus Schweden und 14 % aus den Niederlanden. 
Die </t>
    </r>
    <r>
      <rPr>
        <b/>
        <sz val="8.5"/>
        <color theme="1"/>
        <rFont val="Open Sans"/>
        <family val="2"/>
      </rPr>
      <t>Sommermonate bildeten 2024 die Hauptsaison</t>
    </r>
    <r>
      <rPr>
        <sz val="8.5"/>
        <color theme="1"/>
        <rFont val="Open Sans"/>
        <family val="2"/>
      </rPr>
      <t xml:space="preserve"> für Ankünfte und Übernachtungen von Gästen aus dem In- und Ausland. Zum Jahresende zog es erneut vermehrt Gäste nach Lübeck, insbesondere aus Dänemark: 23 % der Ankünfte dänischer Gäste im Jahr 2024 entfielen allein auf den Dezember. 
Auch der </t>
    </r>
    <r>
      <rPr>
        <b/>
        <sz val="8.5"/>
        <color theme="1"/>
        <rFont val="Open Sans"/>
        <family val="2"/>
      </rPr>
      <t>Tourismus auf Campingplätzen erreichte im Jahr 2024 neue Höchstwerte</t>
    </r>
    <r>
      <rPr>
        <sz val="8.5"/>
        <color theme="1"/>
        <rFont val="Open Sans"/>
        <family val="2"/>
      </rPr>
      <t xml:space="preserve"> mit über 87 000 Ankünften und 150 000 Übernachtungen.
</t>
    </r>
  </si>
  <si>
    <t>Vereinigte Staaten von Amerika</t>
  </si>
  <si>
    <t>i.d.R.</t>
  </si>
  <si>
    <t>in der Regel</t>
  </si>
  <si>
    <t>bzw.</t>
  </si>
  <si>
    <t>beziehungsweise</t>
  </si>
  <si>
    <t>÷</t>
  </si>
  <si>
    <t>Geteiltzeichen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</si>
</sst>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 ##0\ \ "/>
    <numFmt numFmtId="165" formatCode="#\ ###\ ##0\ \ \ "/>
    <numFmt numFmtId="166" formatCode="#\ ##0.0\ \ "/>
    <numFmt numFmtId="167" formatCode="#\ ##0"/>
    <numFmt numFmtId="168" formatCode="0.0"/>
    <numFmt numFmtId="169" formatCode="#\ ##0\ "/>
    <numFmt numFmtId="170" formatCode="#\ ##0\ \ \ "/>
    <numFmt numFmtId="171" formatCode="[=0]&quot;-   &quot;;#\ ###\ ##0\ \ \ "/>
    <numFmt numFmtId="172" formatCode="0.0\ \ "/>
    <numFmt numFmtId="173" formatCode="[=0]&quot;-  &quot;;#\ ##0\ \ "/>
    <numFmt numFmtId="174" formatCode="0.0\ \ \ "/>
    <numFmt numFmtId="175" formatCode="[&lt;4]&quot;.  &quot;;0\ \ "/>
    <numFmt numFmtId="176" formatCode="[=0]&quot;-   &quot;;#\ ##0\ \ \ "/>
    <numFmt numFmtId="177" formatCode="0\ \ \ "/>
    <numFmt numFmtId="178" formatCode="\+#\ ###\ ##0\ \ ;\-\ #\ ###\ ##0\ \ ;\-"/>
    <numFmt numFmtId="179" formatCode="0.0%"/>
    <numFmt numFmtId="180" formatCode="\+#\ ###\ ##0.0\ \ ;\-\ #\ ###\ ##0.0\ \ ;\-"/>
    <numFmt numFmtId="181" formatCode="0.0\ \ \ \ "/>
  </numFmts>
  <fonts count="43" x14ac:knownFonts="1">
    <font>
      <sz val="11"/>
      <color theme="1"/>
      <name val="Calibri"/>
      <family val="2"/>
      <scheme val="minor"/>
    </font>
    <font>
      <sz val="10"/>
      <color theme="1"/>
      <name val="Arial"/>
      <family val="2"/>
    </font>
    <font>
      <sz val="10"/>
      <color indexed="8"/>
      <name val="MS Sans Serif"/>
      <family val="2"/>
    </font>
    <font>
      <u/>
      <sz val="10"/>
      <color theme="10"/>
      <name val="MS Sans Serif"/>
      <family val="2"/>
    </font>
    <font>
      <sz val="10"/>
      <name val="Helv"/>
    </font>
    <font>
      <sz val="8"/>
      <name val="Arial"/>
      <family val="2"/>
    </font>
    <font>
      <sz val="10"/>
      <name val="MS Sans Serif"/>
      <family val="2"/>
    </font>
    <font>
      <sz val="10"/>
      <name val="Open Sans"/>
      <family val="2"/>
    </font>
    <font>
      <b/>
      <sz val="24"/>
      <name val="Open Sans"/>
      <family val="2"/>
    </font>
    <font>
      <sz val="10"/>
      <color theme="1"/>
      <name val="Open Sans"/>
      <family val="2"/>
    </font>
    <font>
      <b/>
      <sz val="10"/>
      <name val="Open Sans"/>
      <family val="2"/>
    </font>
    <font>
      <b/>
      <sz val="12"/>
      <name val="Open Sans"/>
      <family val="2"/>
    </font>
    <font>
      <sz val="9.5"/>
      <name val="Open Sans"/>
      <family val="2"/>
    </font>
    <font>
      <sz val="9.5"/>
      <color theme="1"/>
      <name val="Open Sans"/>
      <family val="2"/>
    </font>
    <font>
      <sz val="8.5"/>
      <name val="Open Sans"/>
      <family val="2"/>
    </font>
    <font>
      <b/>
      <sz val="8.5"/>
      <name val="Open Sans"/>
      <family val="2"/>
    </font>
    <font>
      <b/>
      <sz val="20"/>
      <name val="Open Sans"/>
      <family val="2"/>
    </font>
    <font>
      <sz val="8"/>
      <name val="Open Sans"/>
      <family val="2"/>
    </font>
    <font>
      <b/>
      <sz val="8"/>
      <name val="Open Sans"/>
      <family val="2"/>
    </font>
    <font>
      <sz val="6"/>
      <name val="Open Sans"/>
      <family val="2"/>
    </font>
    <font>
      <sz val="11"/>
      <color rgb="FFFF0000"/>
      <name val="Open Sans"/>
      <family val="2"/>
    </font>
    <font>
      <vertAlign val="superscript"/>
      <sz val="8.5"/>
      <name val="Open Sans"/>
      <family val="2"/>
    </font>
    <font>
      <b/>
      <sz val="6"/>
      <name val="Open Sans"/>
      <family val="2"/>
    </font>
    <font>
      <sz val="10"/>
      <color indexed="8"/>
      <name val="Open Sans"/>
      <family val="2"/>
    </font>
    <font>
      <b/>
      <sz val="12"/>
      <color theme="1"/>
      <name val="Open Sans"/>
      <family val="2"/>
    </font>
    <font>
      <sz val="8.5"/>
      <color theme="1"/>
      <name val="Open Sans"/>
      <family val="2"/>
    </font>
    <font>
      <sz val="7"/>
      <name val="Open Sans"/>
      <family val="2"/>
    </font>
    <font>
      <sz val="7"/>
      <color theme="1"/>
      <name val="Open Sans"/>
      <family val="2"/>
    </font>
    <font>
      <i/>
      <sz val="8"/>
      <name val="Open Sans"/>
      <family val="2"/>
    </font>
    <font>
      <sz val="10"/>
      <color rgb="FFFF0000"/>
      <name val="Open Sans"/>
      <family val="2"/>
    </font>
    <font>
      <sz val="10"/>
      <name val="Arial"/>
      <family val="2"/>
    </font>
    <font>
      <b/>
      <sz val="10"/>
      <name val="Arial"/>
      <family val="2"/>
    </font>
    <font>
      <i/>
      <sz val="10"/>
      <name val="Open Sans"/>
      <family val="2"/>
    </font>
    <font>
      <sz val="9.5"/>
      <name val="Arial"/>
      <family val="2"/>
    </font>
    <font>
      <sz val="9.5"/>
      <color theme="0"/>
      <name val="Arial"/>
      <family val="2"/>
    </font>
    <font>
      <sz val="8.5"/>
      <color theme="0"/>
      <name val="Arial"/>
      <family val="2"/>
    </font>
    <font>
      <sz val="10"/>
      <color theme="0"/>
      <name val="Arial"/>
      <family val="2"/>
    </font>
    <font>
      <i/>
      <sz val="11"/>
      <color rgb="FF202122"/>
      <name val="Arial"/>
      <family val="2"/>
    </font>
    <font>
      <b/>
      <sz val="10"/>
      <color theme="1"/>
      <name val="Open Sans"/>
      <family val="2"/>
    </font>
    <font>
      <sz val="11"/>
      <color indexed="8"/>
      <name val="Calibri"/>
      <family val="2"/>
    </font>
    <font>
      <sz val="11"/>
      <color theme="1"/>
      <name val="Calibri"/>
      <family val="2"/>
      <scheme val="minor"/>
    </font>
    <font>
      <b/>
      <sz val="8.5"/>
      <color theme="1"/>
      <name val="Open Sans"/>
      <family val="2"/>
    </font>
    <font>
      <sz val="8.5"/>
      <color rgb="FFFF0000"/>
      <name val="Open Sans"/>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EAC1"/>
        <bgColor indexed="64"/>
      </patternFill>
    </fill>
  </fills>
  <borders count="20">
    <border>
      <left/>
      <right/>
      <top/>
      <bottom/>
      <diagonal/>
    </border>
    <border>
      <left/>
      <right style="hair">
        <color indexed="64"/>
      </right>
      <top style="thin">
        <color indexed="64"/>
      </top>
      <bottom/>
      <diagonal/>
    </border>
    <border>
      <left style="hair">
        <color indexed="64"/>
      </left>
      <right/>
      <top style="thin">
        <color auto="1"/>
      </top>
      <bottom/>
      <diagonal/>
    </border>
    <border>
      <left style="hair">
        <color indexed="64"/>
      </left>
      <right style="hair">
        <color indexed="64"/>
      </right>
      <top style="thin">
        <color auto="1"/>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right/>
      <top style="thin">
        <color indexed="64"/>
      </top>
      <bottom style="hair">
        <color indexed="64"/>
      </bottom>
      <diagonal/>
    </border>
    <border>
      <left/>
      <right/>
      <top/>
      <bottom style="thin">
        <color indexed="64"/>
      </bottom>
      <diagonal/>
    </border>
    <border>
      <left style="hair">
        <color indexed="64"/>
      </left>
      <right/>
      <top/>
      <bottom/>
      <diagonal/>
    </border>
    <border>
      <left/>
      <right/>
      <top/>
      <bottom style="hair">
        <color indexed="64"/>
      </bottom>
      <diagonal/>
    </border>
    <border>
      <left/>
      <right style="thick">
        <color theme="0" tint="-4.9989318521683403E-2"/>
      </right>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12">
    <xf numFmtId="0" fontId="0" fillId="0" borderId="0"/>
    <xf numFmtId="0" fontId="1" fillId="0" borderId="0"/>
    <xf numFmtId="0" fontId="2" fillId="0" borderId="0"/>
    <xf numFmtId="0" fontId="3" fillId="0" borderId="0" applyNumberFormat="0" applyFill="0" applyBorder="0" applyAlignment="0" applyProtection="0"/>
    <xf numFmtId="0" fontId="4" fillId="0" borderId="0"/>
    <xf numFmtId="0" fontId="6" fillId="0" borderId="0"/>
    <xf numFmtId="0" fontId="5" fillId="0" borderId="0"/>
    <xf numFmtId="0" fontId="1" fillId="0" borderId="0"/>
    <xf numFmtId="0" fontId="1" fillId="0" borderId="0"/>
    <xf numFmtId="0" fontId="39" fillId="0" borderId="0"/>
    <xf numFmtId="9" fontId="40" fillId="0" borderId="0" applyFont="0" applyFill="0" applyBorder="0" applyAlignment="0" applyProtection="0"/>
    <xf numFmtId="0" fontId="30" fillId="0" borderId="0"/>
  </cellStyleXfs>
  <cellXfs count="225">
    <xf numFmtId="0" fontId="0" fillId="0" borderId="0" xfId="0"/>
    <xf numFmtId="0" fontId="7" fillId="3" borderId="0" xfId="1" applyFont="1" applyFill="1" applyBorder="1"/>
    <xf numFmtId="0" fontId="8" fillId="3" borderId="0" xfId="1" applyFont="1" applyFill="1" applyAlignment="1">
      <alignment vertical="top" wrapText="1"/>
    </xf>
    <xf numFmtId="0" fontId="7" fillId="3" borderId="0" xfId="1" applyFont="1" applyFill="1"/>
    <xf numFmtId="0" fontId="9" fillId="0" borderId="0" xfId="1" applyFont="1"/>
    <xf numFmtId="0" fontId="8" fillId="3" borderId="0" xfId="1" applyFont="1" applyFill="1" applyBorder="1" applyAlignment="1">
      <alignment vertical="top" wrapText="1"/>
    </xf>
    <xf numFmtId="0" fontId="8" fillId="3" borderId="0" xfId="2" applyFont="1" applyFill="1" applyAlignment="1">
      <alignment wrapText="1"/>
    </xf>
    <xf numFmtId="0" fontId="9" fillId="0" borderId="0" xfId="1" applyFont="1" applyAlignment="1">
      <alignment wrapText="1"/>
    </xf>
    <xf numFmtId="0" fontId="8" fillId="3" borderId="0" xfId="2" applyFont="1" applyFill="1" applyBorder="1" applyAlignment="1">
      <alignment vertical="center" wrapText="1"/>
    </xf>
    <xf numFmtId="0" fontId="7" fillId="3" borderId="0" xfId="1" applyFont="1" applyFill="1" applyAlignment="1">
      <alignment horizontal="left"/>
    </xf>
    <xf numFmtId="0" fontId="9" fillId="0" borderId="0" xfId="1" applyFont="1" applyAlignment="1">
      <alignment horizontal="left"/>
    </xf>
    <xf numFmtId="0" fontId="11" fillId="3" borderId="0" xfId="2" applyFont="1" applyFill="1"/>
    <xf numFmtId="0" fontId="10" fillId="3" borderId="0" xfId="2" applyFont="1" applyFill="1"/>
    <xf numFmtId="0" fontId="12" fillId="3" borderId="0" xfId="1" applyFont="1" applyFill="1" applyAlignment="1">
      <alignment horizontal="left"/>
    </xf>
    <xf numFmtId="0" fontId="13" fillId="0" borderId="0" xfId="1" applyFont="1" applyAlignment="1">
      <alignment horizontal="left"/>
    </xf>
    <xf numFmtId="0" fontId="14" fillId="3" borderId="0" xfId="1" applyFont="1" applyFill="1" applyAlignment="1">
      <alignment horizontal="left"/>
    </xf>
    <xf numFmtId="0" fontId="15" fillId="3" borderId="0" xfId="2" applyFont="1" applyFill="1"/>
    <xf numFmtId="0" fontId="14" fillId="3" borderId="0" xfId="2" applyFont="1" applyFill="1" applyAlignment="1">
      <alignment horizontal="left"/>
    </xf>
    <xf numFmtId="0" fontId="14" fillId="3" borderId="0" xfId="3" applyFont="1" applyFill="1" applyAlignment="1">
      <alignment horizontal="left"/>
    </xf>
    <xf numFmtId="0" fontId="14" fillId="3" borderId="0" xfId="1" applyFont="1" applyFill="1" applyAlignment="1">
      <alignment horizontal="right"/>
    </xf>
    <xf numFmtId="0" fontId="10" fillId="0" borderId="0" xfId="4" applyFont="1"/>
    <xf numFmtId="0" fontId="7" fillId="0" borderId="0" xfId="4" applyFont="1"/>
    <xf numFmtId="0" fontId="17" fillId="0" borderId="0" xfId="4" applyFont="1"/>
    <xf numFmtId="167" fontId="17" fillId="0" borderId="0" xfId="4" applyNumberFormat="1" applyFont="1" applyFill="1" applyAlignment="1"/>
    <xf numFmtId="168" fontId="17" fillId="0" borderId="0" xfId="4" applyNumberFormat="1" applyFont="1" applyFill="1" applyAlignment="1"/>
    <xf numFmtId="0" fontId="7" fillId="0" borderId="0" xfId="4" applyFont="1" applyFill="1"/>
    <xf numFmtId="164" fontId="18" fillId="0" borderId="0" xfId="4" applyNumberFormat="1" applyFont="1" applyFill="1"/>
    <xf numFmtId="164" fontId="18" fillId="0" borderId="0" xfId="4" applyNumberFormat="1" applyFont="1"/>
    <xf numFmtId="0" fontId="17" fillId="0" borderId="0" xfId="5" applyFont="1" applyBorder="1" applyAlignment="1">
      <alignment horizontal="center"/>
    </xf>
    <xf numFmtId="169" fontId="17" fillId="0" borderId="0" xfId="5" applyNumberFormat="1" applyFont="1"/>
    <xf numFmtId="0" fontId="7" fillId="0" borderId="0" xfId="5" applyFont="1"/>
    <xf numFmtId="0" fontId="17" fillId="0" borderId="0" xfId="5" applyFont="1" applyAlignment="1">
      <alignment horizontal="center"/>
    </xf>
    <xf numFmtId="170" fontId="17" fillId="0" borderId="0" xfId="4" applyNumberFormat="1" applyFont="1" applyFill="1" applyBorder="1" applyAlignment="1"/>
    <xf numFmtId="169" fontId="17" fillId="0" borderId="0" xfId="5" applyNumberFormat="1" applyFont="1" applyBorder="1"/>
    <xf numFmtId="0" fontId="9" fillId="0" borderId="0" xfId="1" applyFont="1" applyAlignment="1"/>
    <xf numFmtId="0" fontId="14" fillId="0" borderId="7" xfId="4" applyFont="1" applyFill="1" applyBorder="1" applyAlignment="1">
      <alignment horizontal="center"/>
    </xf>
    <xf numFmtId="164" fontId="14" fillId="0" borderId="7" xfId="4" applyNumberFormat="1" applyFont="1" applyFill="1" applyBorder="1" applyAlignment="1">
      <alignment horizontal="right"/>
    </xf>
    <xf numFmtId="165" fontId="14" fillId="0" borderId="7" xfId="4" applyNumberFormat="1" applyFont="1" applyFill="1" applyBorder="1" applyAlignment="1">
      <alignment horizontal="right"/>
    </xf>
    <xf numFmtId="166" fontId="14" fillId="0" borderId="7" xfId="4" applyNumberFormat="1" applyFont="1" applyFill="1" applyBorder="1" applyAlignment="1">
      <alignment horizontal="right"/>
    </xf>
    <xf numFmtId="166" fontId="14" fillId="3" borderId="0" xfId="4" applyNumberFormat="1" applyFont="1" applyFill="1" applyBorder="1" applyAlignment="1">
      <alignment horizontal="right"/>
    </xf>
    <xf numFmtId="164" fontId="14" fillId="0" borderId="0" xfId="4" applyNumberFormat="1" applyFont="1" applyFill="1" applyBorder="1" applyAlignment="1"/>
    <xf numFmtId="0" fontId="14" fillId="0" borderId="0" xfId="4" applyFont="1" applyFill="1" applyBorder="1" applyAlignment="1">
      <alignment horizontal="center"/>
    </xf>
    <xf numFmtId="164" fontId="14" fillId="0" borderId="0" xfId="4" applyNumberFormat="1" applyFont="1" applyFill="1" applyBorder="1" applyAlignment="1">
      <alignment horizontal="right"/>
    </xf>
    <xf numFmtId="165" fontId="14" fillId="0" borderId="0" xfId="4" applyNumberFormat="1" applyFont="1" applyFill="1" applyBorder="1" applyAlignment="1">
      <alignment horizontal="right"/>
    </xf>
    <xf numFmtId="166" fontId="14" fillId="0" borderId="0" xfId="4" applyNumberFormat="1" applyFont="1" applyFill="1" applyBorder="1" applyAlignment="1">
      <alignment horizontal="right"/>
    </xf>
    <xf numFmtId="0" fontId="14" fillId="0" borderId="0" xfId="5" applyFont="1" applyBorder="1" applyAlignment="1">
      <alignment horizontal="center"/>
    </xf>
    <xf numFmtId="0" fontId="20" fillId="0" borderId="0" xfId="4" applyFont="1"/>
    <xf numFmtId="0" fontId="19" fillId="0" borderId="0" xfId="4" applyFont="1"/>
    <xf numFmtId="0" fontId="17" fillId="0" borderId="0" xfId="4" applyNumberFormat="1" applyFont="1" applyBorder="1" applyAlignment="1">
      <alignment horizontal="left"/>
    </xf>
    <xf numFmtId="164" fontId="17" fillId="3" borderId="0" xfId="4" applyNumberFormat="1" applyFont="1" applyFill="1" applyBorder="1" applyProtection="1">
      <protection locked="0"/>
    </xf>
    <xf numFmtId="174" fontId="17" fillId="3" borderId="0" xfId="4" applyNumberFormat="1" applyFont="1" applyFill="1"/>
    <xf numFmtId="174" fontId="17" fillId="3" borderId="0" xfId="4" applyNumberFormat="1" applyFont="1" applyFill="1" applyBorder="1"/>
    <xf numFmtId="0" fontId="17" fillId="0" borderId="0" xfId="4" applyFont="1" applyFill="1" applyBorder="1"/>
    <xf numFmtId="173" fontId="17" fillId="0" borderId="0" xfId="4" applyNumberFormat="1" applyFont="1" applyFill="1" applyBorder="1" applyAlignment="1" applyProtection="1">
      <alignment horizontal="right"/>
      <protection locked="0"/>
    </xf>
    <xf numFmtId="0" fontId="18" fillId="0" borderId="0" xfId="4" applyFont="1" applyFill="1" applyBorder="1"/>
    <xf numFmtId="173" fontId="18" fillId="0" borderId="0" xfId="4" applyNumberFormat="1" applyFont="1" applyFill="1" applyBorder="1" applyAlignment="1" applyProtection="1">
      <alignment horizontal="right"/>
      <protection locked="0"/>
    </xf>
    <xf numFmtId="174" fontId="18" fillId="3" borderId="0" xfId="4" applyNumberFormat="1" applyFont="1" applyFill="1" applyBorder="1"/>
    <xf numFmtId="174" fontId="18" fillId="3" borderId="0" xfId="4" applyNumberFormat="1" applyFont="1" applyFill="1"/>
    <xf numFmtId="0" fontId="18" fillId="0" borderId="0" xfId="4" applyFont="1"/>
    <xf numFmtId="0" fontId="17" fillId="3" borderId="0" xfId="4" applyFont="1" applyFill="1" applyBorder="1" applyAlignment="1">
      <alignment horizontal="left"/>
    </xf>
    <xf numFmtId="0" fontId="17" fillId="3" borderId="0" xfId="4" applyFont="1" applyFill="1" applyBorder="1" applyAlignment="1">
      <alignment horizontal="left" vertical="center"/>
    </xf>
    <xf numFmtId="0" fontId="14" fillId="4" borderId="8" xfId="4" applyFont="1" applyFill="1" applyBorder="1" applyAlignment="1">
      <alignment horizontal="center" vertical="center" wrapText="1"/>
    </xf>
    <xf numFmtId="0" fontId="14" fillId="4" borderId="9"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4" fillId="0" borderId="11" xfId="4" applyFont="1" applyBorder="1" applyAlignment="1">
      <alignment horizontal="center"/>
    </xf>
    <xf numFmtId="171" fontId="14" fillId="0" borderId="0" xfId="6" applyNumberFormat="1" applyFont="1" applyFill="1" applyBorder="1"/>
    <xf numFmtId="171" fontId="14" fillId="0" borderId="0" xfId="6" applyNumberFormat="1" applyFont="1" applyFill="1"/>
    <xf numFmtId="172" fontId="14" fillId="0" borderId="0" xfId="6" applyNumberFormat="1" applyFont="1" applyFill="1"/>
    <xf numFmtId="171" fontId="14" fillId="0" borderId="0" xfId="6" applyNumberFormat="1" applyFont="1" applyFill="1" applyBorder="1" applyAlignment="1">
      <alignment horizontal="right"/>
    </xf>
    <xf numFmtId="0" fontId="15" fillId="0" borderId="11" xfId="4" applyFont="1" applyBorder="1" applyAlignment="1">
      <alignment horizontal="center"/>
    </xf>
    <xf numFmtId="171" fontId="15" fillId="0" borderId="0" xfId="6" applyNumberFormat="1" applyFont="1" applyFill="1" applyBorder="1" applyAlignment="1">
      <alignment horizontal="right"/>
    </xf>
    <xf numFmtId="172" fontId="15" fillId="0" borderId="0" xfId="6" applyNumberFormat="1" applyFont="1" applyFill="1"/>
    <xf numFmtId="0" fontId="15" fillId="0" borderId="0" xfId="4" applyFont="1" applyBorder="1" applyAlignment="1">
      <alignment horizontal="center"/>
    </xf>
    <xf numFmtId="0" fontId="14" fillId="0" borderId="0" xfId="4" applyFont="1" applyFill="1" applyBorder="1"/>
    <xf numFmtId="173" fontId="14" fillId="0" borderId="0" xfId="4" applyNumberFormat="1" applyFont="1" applyFill="1" applyAlignment="1" applyProtection="1">
      <alignment horizontal="right"/>
      <protection locked="0"/>
    </xf>
    <xf numFmtId="174" fontId="14" fillId="3" borderId="0" xfId="4" applyNumberFormat="1" applyFont="1" applyFill="1"/>
    <xf numFmtId="0" fontId="14" fillId="0" borderId="0" xfId="4" applyFont="1"/>
    <xf numFmtId="0" fontId="15" fillId="0" borderId="0" xfId="4" applyFont="1"/>
    <xf numFmtId="0" fontId="10" fillId="0" borderId="0" xfId="2" applyFont="1"/>
    <xf numFmtId="0" fontId="7" fillId="0" borderId="0" xfId="2" applyFont="1"/>
    <xf numFmtId="0" fontId="17" fillId="0" borderId="0" xfId="2" applyFont="1"/>
    <xf numFmtId="0" fontId="7" fillId="0" borderId="0" xfId="2" applyFont="1" applyAlignment="1"/>
    <xf numFmtId="0" fontId="17" fillId="0" borderId="13" xfId="2" applyFont="1" applyBorder="1"/>
    <xf numFmtId="0" fontId="17" fillId="0" borderId="13" xfId="2" applyFont="1" applyBorder="1" applyAlignment="1">
      <alignment horizontal="centerContinuous"/>
    </xf>
    <xf numFmtId="0" fontId="17" fillId="0" borderId="0" xfId="2" applyFont="1" applyBorder="1" applyAlignment="1"/>
    <xf numFmtId="0" fontId="17" fillId="2" borderId="12" xfId="2" applyFont="1" applyFill="1" applyBorder="1" applyAlignment="1">
      <alignment horizontal="centerContinuous" vertical="center"/>
    </xf>
    <xf numFmtId="0" fontId="17" fillId="0" borderId="0" xfId="2" applyFont="1" applyAlignment="1">
      <alignment vertical="center"/>
    </xf>
    <xf numFmtId="0" fontId="17" fillId="2" borderId="0" xfId="2" applyFont="1" applyFill="1" applyBorder="1" applyAlignment="1">
      <alignment horizontal="center" vertical="center"/>
    </xf>
    <xf numFmtId="0" fontId="17" fillId="0" borderId="0" xfId="2" applyFont="1" applyBorder="1" applyAlignment="1">
      <alignment vertical="center"/>
    </xf>
    <xf numFmtId="0" fontId="17" fillId="2" borderId="15" xfId="2" applyFont="1" applyFill="1" applyBorder="1" applyAlignment="1">
      <alignment horizontal="center" vertical="center"/>
    </xf>
    <xf numFmtId="0" fontId="20" fillId="0" borderId="0" xfId="2" applyFont="1" applyBorder="1" applyAlignment="1">
      <alignment vertical="center"/>
    </xf>
    <xf numFmtId="174" fontId="17" fillId="0" borderId="0" xfId="2" applyNumberFormat="1" applyFont="1"/>
    <xf numFmtId="0" fontId="17" fillId="0" borderId="0" xfId="2" applyFont="1" applyAlignment="1"/>
    <xf numFmtId="0" fontId="20" fillId="0" borderId="0" xfId="2" applyFont="1" applyAlignment="1"/>
    <xf numFmtId="174" fontId="17" fillId="0" borderId="0" xfId="2" applyNumberFormat="1" applyFont="1" applyAlignment="1">
      <alignment horizontal="right"/>
    </xf>
    <xf numFmtId="0" fontId="18" fillId="0" borderId="0" xfId="2" applyFont="1" applyAlignment="1"/>
    <xf numFmtId="174" fontId="22" fillId="0" borderId="0" xfId="2" applyNumberFormat="1" applyFont="1"/>
    <xf numFmtId="0" fontId="22" fillId="0" borderId="0" xfId="2" applyFont="1" applyAlignment="1"/>
    <xf numFmtId="0" fontId="19" fillId="0" borderId="0" xfId="2" applyFont="1"/>
    <xf numFmtId="0" fontId="17" fillId="0" borderId="0" xfId="2" applyFont="1" applyAlignment="1">
      <alignment horizontal="left"/>
    </xf>
    <xf numFmtId="164" fontId="17" fillId="0" borderId="0" xfId="2" applyNumberFormat="1" applyFont="1"/>
    <xf numFmtId="0" fontId="23" fillId="0" borderId="0" xfId="2" applyFont="1"/>
    <xf numFmtId="0" fontId="14" fillId="4" borderId="3" xfId="2" applyFont="1" applyFill="1" applyBorder="1" applyAlignment="1">
      <alignment horizontal="center" vertical="center" wrapText="1"/>
    </xf>
    <xf numFmtId="0" fontId="14" fillId="4" borderId="10" xfId="2" applyFont="1" applyFill="1" applyBorder="1" applyAlignment="1">
      <alignment horizontal="centerContinuous" vertical="center"/>
    </xf>
    <xf numFmtId="0" fontId="14" fillId="0" borderId="11" xfId="2" applyFont="1" applyBorder="1" applyAlignment="1">
      <alignment horizontal="center"/>
    </xf>
    <xf numFmtId="175" fontId="14" fillId="0" borderId="0" xfId="2" applyNumberFormat="1" applyFont="1" applyAlignment="1">
      <alignment horizontal="right"/>
    </xf>
    <xf numFmtId="176" fontId="14" fillId="0" borderId="0" xfId="2" applyNumberFormat="1" applyFont="1" applyAlignment="1">
      <alignment horizontal="right"/>
    </xf>
    <xf numFmtId="174" fontId="14" fillId="0" borderId="0" xfId="2" applyNumberFormat="1" applyFont="1"/>
    <xf numFmtId="0" fontId="14" fillId="0" borderId="0" xfId="2" applyFont="1" applyAlignment="1">
      <alignment horizontal="center"/>
    </xf>
    <xf numFmtId="174" fontId="14" fillId="0" borderId="0" xfId="2" applyNumberFormat="1" applyFont="1" applyAlignment="1">
      <alignment horizontal="right"/>
    </xf>
    <xf numFmtId="177" fontId="14" fillId="0" borderId="0" xfId="2" applyNumberFormat="1" applyFont="1" applyAlignment="1">
      <alignment horizontal="right"/>
    </xf>
    <xf numFmtId="176" fontId="15" fillId="0" borderId="0" xfId="2" applyNumberFormat="1" applyFont="1" applyAlignment="1">
      <alignment horizontal="right"/>
    </xf>
    <xf numFmtId="0" fontId="14" fillId="0" borderId="0" xfId="2" applyFont="1"/>
    <xf numFmtId="0" fontId="14" fillId="0" borderId="0" xfId="2" applyFont="1" applyAlignment="1">
      <alignment horizontal="left"/>
    </xf>
    <xf numFmtId="0" fontId="24" fillId="0" borderId="0" xfId="7" applyFont="1" applyAlignment="1">
      <alignment horizontal="left"/>
    </xf>
    <xf numFmtId="0" fontId="11" fillId="0" borderId="0" xfId="7" applyFont="1" applyAlignment="1">
      <alignment horizontal="left"/>
    </xf>
    <xf numFmtId="0" fontId="11" fillId="0" borderId="0" xfId="7" applyNumberFormat="1" applyFont="1" applyAlignment="1">
      <alignment horizontal="left"/>
    </xf>
    <xf numFmtId="0" fontId="9" fillId="0" borderId="0" xfId="7" applyFont="1" applyAlignment="1">
      <alignment horizontal="left"/>
    </xf>
    <xf numFmtId="0" fontId="14" fillId="0" borderId="0" xfId="7" quotePrefix="1" applyFont="1" applyAlignment="1">
      <alignment horizontal="left" vertical="top"/>
    </xf>
    <xf numFmtId="0" fontId="25" fillId="0" borderId="0" xfId="7" applyFont="1" applyAlignment="1">
      <alignment horizontal="left" vertical="top"/>
    </xf>
    <xf numFmtId="0" fontId="26" fillId="0" borderId="0" xfId="7" quotePrefix="1" applyNumberFormat="1" applyFont="1" applyAlignment="1">
      <alignment horizontal="left" vertical="center"/>
    </xf>
    <xf numFmtId="0" fontId="27" fillId="0" borderId="0" xfId="7" applyNumberFormat="1" applyFont="1" applyAlignment="1">
      <alignment horizontal="left" vertical="center"/>
    </xf>
    <xf numFmtId="0" fontId="27" fillId="0" borderId="0" xfId="7" applyFont="1" applyAlignment="1">
      <alignment horizontal="left"/>
    </xf>
    <xf numFmtId="0" fontId="25" fillId="0" borderId="0" xfId="1" applyFont="1" applyAlignment="1">
      <alignment horizontal="left"/>
    </xf>
    <xf numFmtId="0" fontId="9" fillId="0" borderId="0" xfId="7" applyFont="1"/>
    <xf numFmtId="0" fontId="9" fillId="0" borderId="0" xfId="7" applyFont="1" applyAlignment="1"/>
    <xf numFmtId="0" fontId="25" fillId="0" borderId="0" xfId="1" applyFont="1"/>
    <xf numFmtId="0" fontId="29" fillId="0" borderId="0" xfId="4" applyFont="1"/>
    <xf numFmtId="178" fontId="14" fillId="0" borderId="0" xfId="4" applyNumberFormat="1" applyFont="1" applyFill="1" applyBorder="1" applyAlignment="1">
      <alignment horizontal="right"/>
    </xf>
    <xf numFmtId="0" fontId="8" fillId="3" borderId="16" xfId="1" applyFont="1" applyFill="1" applyBorder="1" applyAlignment="1">
      <alignment vertical="top" wrapText="1"/>
    </xf>
    <xf numFmtId="0" fontId="7" fillId="3" borderId="16" xfId="1" applyFont="1" applyFill="1" applyBorder="1"/>
    <xf numFmtId="176" fontId="17" fillId="0" borderId="0" xfId="2" applyNumberFormat="1" applyFont="1"/>
    <xf numFmtId="0" fontId="10" fillId="0" borderId="0" xfId="4" applyFont="1" applyFill="1"/>
    <xf numFmtId="0" fontId="17" fillId="0" borderId="0" xfId="4" applyFont="1" applyFill="1"/>
    <xf numFmtId="0" fontId="32" fillId="3" borderId="0" xfId="2" applyFont="1" applyFill="1" applyAlignment="1">
      <alignment horizontal="left"/>
    </xf>
    <xf numFmtId="0" fontId="33" fillId="3" borderId="0" xfId="1" applyFont="1" applyFill="1" applyAlignment="1">
      <alignment horizontal="right"/>
    </xf>
    <xf numFmtId="0" fontId="34" fillId="0" borderId="0" xfId="1" applyFont="1" applyAlignment="1">
      <alignment horizontal="left"/>
    </xf>
    <xf numFmtId="0" fontId="35" fillId="0" borderId="0" xfId="1" applyFont="1"/>
    <xf numFmtId="0" fontId="36" fillId="0" borderId="0" xfId="1" applyFont="1"/>
    <xf numFmtId="0" fontId="37" fillId="0" borderId="0" xfId="0" applyFont="1"/>
    <xf numFmtId="0" fontId="38" fillId="0" borderId="0" xfId="7" applyFont="1" applyAlignment="1">
      <alignment horizontal="left"/>
    </xf>
    <xf numFmtId="0" fontId="27" fillId="0" borderId="0" xfId="7" applyFont="1" applyAlignment="1">
      <alignment horizontal="left" vertical="center"/>
    </xf>
    <xf numFmtId="0" fontId="26" fillId="0" borderId="0" xfId="7" quotePrefix="1" applyFont="1" applyAlignment="1">
      <alignment horizontal="left" vertical="center"/>
    </xf>
    <xf numFmtId="0" fontId="7" fillId="0" borderId="0" xfId="8" quotePrefix="1" applyFont="1" applyAlignment="1">
      <alignment horizontal="left" vertical="center"/>
    </xf>
    <xf numFmtId="0" fontId="14" fillId="0" borderId="0" xfId="2" applyFont="1" applyBorder="1" applyAlignment="1">
      <alignment horizontal="center"/>
    </xf>
    <xf numFmtId="0" fontId="14" fillId="0" borderId="0" xfId="2" applyFont="1" applyBorder="1" applyAlignment="1">
      <alignment horizontal="left"/>
    </xf>
    <xf numFmtId="0" fontId="14" fillId="0" borderId="11" xfId="2" applyFont="1" applyBorder="1" applyAlignment="1">
      <alignment horizontal="left"/>
    </xf>
    <xf numFmtId="168" fontId="14" fillId="0" borderId="0" xfId="2" applyNumberFormat="1" applyFont="1" applyAlignment="1">
      <alignment horizontal="center"/>
    </xf>
    <xf numFmtId="168" fontId="17" fillId="0" borderId="0" xfId="2" applyNumberFormat="1" applyFont="1"/>
    <xf numFmtId="168" fontId="17" fillId="0" borderId="0" xfId="2" applyNumberFormat="1" applyFont="1" applyAlignment="1"/>
    <xf numFmtId="0" fontId="17" fillId="0" borderId="0" xfId="2" applyFont="1" applyAlignment="1">
      <alignment wrapText="1"/>
    </xf>
    <xf numFmtId="0" fontId="17" fillId="0" borderId="11" xfId="2" applyFont="1" applyBorder="1"/>
    <xf numFmtId="168" fontId="14" fillId="0" borderId="0" xfId="2" applyNumberFormat="1" applyFont="1" applyBorder="1" applyAlignment="1">
      <alignment horizontal="center"/>
    </xf>
    <xf numFmtId="0" fontId="14" fillId="0" borderId="11" xfId="2" applyFont="1" applyBorder="1" applyAlignment="1"/>
    <xf numFmtId="0" fontId="14" fillId="4" borderId="1" xfId="2" applyFont="1" applyFill="1" applyBorder="1" applyAlignment="1">
      <alignment horizontal="center" vertical="center" wrapText="1"/>
    </xf>
    <xf numFmtId="168" fontId="14" fillId="0" borderId="0" xfId="2" applyNumberFormat="1" applyFont="1" applyBorder="1" applyAlignment="1">
      <alignment horizontal="center"/>
    </xf>
    <xf numFmtId="168" fontId="14" fillId="0" borderId="0" xfId="2" applyNumberFormat="1" applyFont="1" applyAlignment="1">
      <alignment horizontal="center"/>
    </xf>
    <xf numFmtId="0" fontId="14" fillId="4" borderId="9" xfId="2" applyFont="1" applyFill="1" applyBorder="1" applyAlignment="1">
      <alignment horizontal="center" vertical="center" wrapText="1"/>
    </xf>
    <xf numFmtId="0" fontId="14" fillId="4" borderId="9" xfId="2" applyFont="1" applyFill="1" applyBorder="1" applyAlignment="1">
      <alignment horizontal="center" vertical="center"/>
    </xf>
    <xf numFmtId="179" fontId="7" fillId="0" borderId="0" xfId="10" applyNumberFormat="1" applyFont="1" applyFill="1"/>
    <xf numFmtId="0" fontId="14" fillId="0" borderId="0" xfId="2" applyFont="1" applyBorder="1" applyAlignment="1">
      <alignment horizontal="left"/>
    </xf>
    <xf numFmtId="0" fontId="31" fillId="0" borderId="0" xfId="4" applyFont="1"/>
    <xf numFmtId="0" fontId="31" fillId="0" borderId="0" xfId="4" applyFont="1" applyFill="1"/>
    <xf numFmtId="0" fontId="14" fillId="0" borderId="0" xfId="11" applyFont="1"/>
    <xf numFmtId="0" fontId="4" fillId="0" borderId="0" xfId="4"/>
    <xf numFmtId="0" fontId="25" fillId="0" borderId="0" xfId="0" applyFont="1" applyAlignment="1">
      <alignment vertical="center"/>
    </xf>
    <xf numFmtId="0" fontId="14" fillId="0" borderId="0" xfId="4" applyFont="1" applyAlignment="1">
      <alignment horizontal="right"/>
    </xf>
    <xf numFmtId="167" fontId="14" fillId="0" borderId="0" xfId="4" applyNumberFormat="1" applyFont="1"/>
    <xf numFmtId="0" fontId="42" fillId="0" borderId="0" xfId="4" applyFont="1"/>
    <xf numFmtId="0" fontId="14" fillId="0" borderId="0" xfId="7" quotePrefix="1" applyFont="1" applyBorder="1" applyAlignment="1">
      <alignment horizontal="left" vertical="top"/>
    </xf>
    <xf numFmtId="0" fontId="10" fillId="3" borderId="0" xfId="1" applyFont="1" applyFill="1" applyBorder="1" applyAlignment="1">
      <alignment horizontal="left"/>
    </xf>
    <xf numFmtId="0" fontId="14" fillId="4" borderId="10" xfId="2" applyFont="1" applyFill="1" applyBorder="1" applyAlignment="1">
      <alignment horizontal="center" vertical="center"/>
    </xf>
    <xf numFmtId="176" fontId="14" fillId="0" borderId="0" xfId="2" quotePrefix="1" applyNumberFormat="1" applyFont="1" applyAlignment="1">
      <alignment horizontal="right"/>
    </xf>
    <xf numFmtId="180" fontId="14" fillId="0" borderId="0" xfId="4" applyNumberFormat="1" applyFont="1" applyFill="1" applyBorder="1" applyAlignment="1">
      <alignment horizontal="right"/>
    </xf>
    <xf numFmtId="0" fontId="25" fillId="3" borderId="0" xfId="1" applyFont="1" applyFill="1" applyAlignment="1">
      <alignment horizontal="right"/>
    </xf>
    <xf numFmtId="0" fontId="25" fillId="0" borderId="0" xfId="1" applyFont="1" applyAlignment="1">
      <alignment horizontal="right"/>
    </xf>
    <xf numFmtId="0" fontId="10" fillId="3" borderId="0" xfId="1" applyFont="1" applyFill="1" applyBorder="1" applyAlignment="1"/>
    <xf numFmtId="0" fontId="25" fillId="0" borderId="0" xfId="0" applyFont="1" applyAlignment="1">
      <alignment horizontal="justify" vertical="top" wrapText="1"/>
    </xf>
    <xf numFmtId="176" fontId="14" fillId="0" borderId="0" xfId="4" applyNumberFormat="1" applyFont="1" applyFill="1" applyBorder="1" applyAlignment="1">
      <alignment horizontal="right"/>
    </xf>
    <xf numFmtId="0" fontId="14" fillId="3" borderId="0" xfId="2" applyFont="1" applyFill="1" applyAlignment="1">
      <alignment horizontal="left" vertical="top" wrapText="1"/>
    </xf>
    <xf numFmtId="0" fontId="15" fillId="3" borderId="0" xfId="1" applyFont="1" applyFill="1" applyAlignment="1">
      <alignment horizontal="left" wrapText="1"/>
    </xf>
    <xf numFmtId="0" fontId="8" fillId="3" borderId="0" xfId="1" applyFont="1" applyFill="1" applyBorder="1" applyAlignment="1">
      <alignment horizontal="center" vertical="top" wrapText="1"/>
    </xf>
    <xf numFmtId="0" fontId="8" fillId="3" borderId="16" xfId="1" applyFont="1" applyFill="1" applyBorder="1" applyAlignment="1">
      <alignment horizontal="center" vertical="top" wrapText="1"/>
    </xf>
    <xf numFmtId="0" fontId="8" fillId="3" borderId="0" xfId="2" applyFont="1" applyFill="1" applyBorder="1" applyAlignment="1">
      <alignment horizontal="left" vertical="top" wrapText="1"/>
    </xf>
    <xf numFmtId="0" fontId="25" fillId="0" borderId="0" xfId="1" applyFont="1" applyAlignment="1">
      <alignment horizontal="left" wrapText="1"/>
    </xf>
    <xf numFmtId="0" fontId="14" fillId="0" borderId="0" xfId="5" applyFont="1" applyAlignment="1">
      <alignment horizontal="left" wrapText="1"/>
    </xf>
    <xf numFmtId="0" fontId="14" fillId="4" borderId="3" xfId="5" applyFont="1" applyFill="1" applyBorder="1" applyAlignment="1">
      <alignment horizontal="center" vertical="center" wrapText="1"/>
    </xf>
    <xf numFmtId="0" fontId="14" fillId="4" borderId="6" xfId="5" applyFont="1" applyFill="1" applyBorder="1" applyAlignment="1">
      <alignment horizontal="center" vertical="center" wrapText="1"/>
    </xf>
    <xf numFmtId="0" fontId="14" fillId="4" borderId="2" xfId="5" applyFont="1" applyFill="1" applyBorder="1" applyAlignment="1">
      <alignment horizontal="center" vertical="center" wrapText="1"/>
    </xf>
    <xf numFmtId="0" fontId="14" fillId="4" borderId="5" xfId="5" applyFont="1" applyFill="1" applyBorder="1" applyAlignment="1">
      <alignment horizontal="center" vertical="center" wrapText="1"/>
    </xf>
    <xf numFmtId="0" fontId="14" fillId="3" borderId="0" xfId="5" applyFont="1" applyFill="1" applyBorder="1" applyAlignment="1">
      <alignment horizontal="center"/>
    </xf>
    <xf numFmtId="0" fontId="14" fillId="0" borderId="0" xfId="5" applyFont="1" applyAlignment="1">
      <alignment horizontal="left"/>
    </xf>
    <xf numFmtId="0" fontId="14" fillId="4" borderId="1" xfId="5" applyFont="1" applyFill="1" applyBorder="1" applyAlignment="1">
      <alignment horizontal="center" vertical="center" wrapText="1"/>
    </xf>
    <xf numFmtId="0" fontId="14" fillId="4" borderId="4" xfId="5" applyFont="1" applyFill="1" applyBorder="1" applyAlignment="1">
      <alignment horizontal="center" vertical="center" wrapText="1"/>
    </xf>
    <xf numFmtId="0" fontId="15" fillId="0" borderId="7" xfId="4" applyFont="1" applyBorder="1" applyAlignment="1">
      <alignment horizontal="center"/>
    </xf>
    <xf numFmtId="0" fontId="14" fillId="0" borderId="0" xfId="4" applyFont="1" applyBorder="1" applyAlignment="1">
      <alignment horizontal="center"/>
    </xf>
    <xf numFmtId="0" fontId="15" fillId="0" borderId="0" xfId="4" applyFont="1" applyBorder="1" applyAlignment="1">
      <alignment horizontal="center"/>
    </xf>
    <xf numFmtId="0" fontId="14" fillId="0" borderId="0" xfId="4" applyNumberFormat="1" applyFont="1" applyBorder="1" applyAlignment="1">
      <alignment horizontal="left" wrapText="1"/>
    </xf>
    <xf numFmtId="181" fontId="14" fillId="0" borderId="14" xfId="2" applyNumberFormat="1" applyFont="1" applyBorder="1" applyAlignment="1">
      <alignment horizontal="right"/>
    </xf>
    <xf numFmtId="181" fontId="14" fillId="0" borderId="0" xfId="2" applyNumberFormat="1" applyFont="1" applyBorder="1" applyAlignment="1">
      <alignment horizontal="right"/>
    </xf>
    <xf numFmtId="0" fontId="14" fillId="4" borderId="10" xfId="2" applyFont="1" applyFill="1" applyBorder="1" applyAlignment="1">
      <alignment horizontal="center" vertical="center" wrapText="1"/>
    </xf>
    <xf numFmtId="0" fontId="14" fillId="4" borderId="12" xfId="2" applyFont="1" applyFill="1" applyBorder="1" applyAlignment="1">
      <alignment horizontal="center" vertical="center" wrapText="1"/>
    </xf>
    <xf numFmtId="0" fontId="14" fillId="4" borderId="8" xfId="2" applyFont="1" applyFill="1" applyBorder="1" applyAlignment="1">
      <alignment horizontal="center" vertical="center" wrapText="1"/>
    </xf>
    <xf numFmtId="0" fontId="14" fillId="4" borderId="10" xfId="2" applyFont="1" applyFill="1" applyBorder="1" applyAlignment="1">
      <alignment horizontal="center" vertical="center"/>
    </xf>
    <xf numFmtId="0" fontId="14" fillId="4" borderId="12" xfId="2" applyFont="1" applyFill="1" applyBorder="1" applyAlignment="1">
      <alignment horizontal="center" vertical="center"/>
    </xf>
    <xf numFmtId="0" fontId="14" fillId="0" borderId="0" xfId="2" applyFont="1" applyBorder="1" applyAlignment="1">
      <alignment horizontal="left"/>
    </xf>
    <xf numFmtId="0" fontId="14" fillId="0" borderId="11" xfId="2" applyFont="1" applyBorder="1" applyAlignment="1">
      <alignment horizontal="left"/>
    </xf>
    <xf numFmtId="181" fontId="14" fillId="0" borderId="0" xfId="2" applyNumberFormat="1" applyFont="1" applyAlignment="1">
      <alignment horizontal="right"/>
    </xf>
    <xf numFmtId="0" fontId="14" fillId="4" borderId="18" xfId="2" applyFont="1" applyFill="1" applyBorder="1" applyAlignment="1">
      <alignment horizontal="center"/>
    </xf>
    <xf numFmtId="0" fontId="14" fillId="4" borderId="19" xfId="2" applyFont="1" applyFill="1" applyBorder="1" applyAlignment="1">
      <alignment horizontal="center"/>
    </xf>
    <xf numFmtId="0" fontId="14" fillId="4" borderId="17"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4" borderId="15"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0" borderId="0" xfId="11" applyFont="1" applyFill="1" applyAlignment="1">
      <alignment horizontal="left"/>
    </xf>
    <xf numFmtId="0" fontId="14" fillId="0" borderId="0" xfId="2" applyFont="1" applyAlignment="1">
      <alignment horizontal="left" wrapText="1"/>
    </xf>
    <xf numFmtId="0" fontId="14" fillId="4" borderId="11"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8" xfId="2" applyFont="1" applyFill="1" applyBorder="1" applyAlignment="1">
      <alignment horizontal="center" vertical="center"/>
    </xf>
    <xf numFmtId="0" fontId="14" fillId="4" borderId="14" xfId="2" applyFont="1" applyFill="1" applyBorder="1" applyAlignment="1">
      <alignment horizontal="center" vertical="center"/>
    </xf>
    <xf numFmtId="0" fontId="14" fillId="4" borderId="0" xfId="2" applyFont="1" applyFill="1" applyBorder="1" applyAlignment="1">
      <alignment horizontal="center" vertical="center"/>
    </xf>
    <xf numFmtId="0" fontId="14" fillId="4" borderId="5" xfId="2" applyFont="1" applyFill="1" applyBorder="1" applyAlignment="1">
      <alignment horizontal="center" vertical="center"/>
    </xf>
    <xf numFmtId="0" fontId="14" fillId="4" borderId="15" xfId="2" applyFont="1" applyFill="1" applyBorder="1" applyAlignment="1">
      <alignment horizontal="center" vertical="center"/>
    </xf>
    <xf numFmtId="0" fontId="15" fillId="3" borderId="0" xfId="2" applyFont="1" applyFill="1" applyAlignment="1">
      <alignment horizontal="justify" vertical="top" wrapText="1"/>
    </xf>
    <xf numFmtId="0" fontId="14" fillId="3" borderId="0" xfId="2" applyFont="1" applyFill="1" applyAlignment="1">
      <alignment horizontal="justify" vertical="top" wrapText="1"/>
    </xf>
  </cellXfs>
  <cellStyles count="12">
    <cellStyle name="Hyperlink 3" xfId="3"/>
    <cellStyle name="Prozent" xfId="10" builtinId="5"/>
    <cellStyle name="Standard" xfId="0" builtinId="0"/>
    <cellStyle name="Standard 10" xfId="5"/>
    <cellStyle name="Standard 11" xfId="11"/>
    <cellStyle name="Standard 12" xfId="4"/>
    <cellStyle name="Standard 16" xfId="6"/>
    <cellStyle name="Standard 2" xfId="9"/>
    <cellStyle name="Standard 3 2" xfId="2"/>
    <cellStyle name="Standard 9 2 2 2" xfId="1"/>
    <cellStyle name="Standard 9 2 4" xfId="7"/>
    <cellStyle name="Standard 9 2 4 2" xfId="8"/>
  </cellStyles>
  <dxfs count="0"/>
  <tableStyles count="0" defaultTableStyle="TableStyleMedium2" defaultPivotStyle="PivotStyleLight16"/>
  <colors>
    <mruColors>
      <color rgb="FFFFFF99"/>
      <color rgb="FFFFEAC1"/>
      <color rgb="FFA0A0A0"/>
      <color rgb="FF969696"/>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993750220684296E-2"/>
          <c:y val="0.16462165431492026"/>
          <c:w val="0.87780170976385796"/>
          <c:h val="0.76253108893932631"/>
        </c:manualLayout>
      </c:layout>
      <c:lineChart>
        <c:grouping val="standard"/>
        <c:varyColors val="0"/>
        <c:ser>
          <c:idx val="2"/>
          <c:order val="0"/>
          <c:tx>
            <c:v>Übernachtungen</c:v>
          </c:tx>
          <c:spPr>
            <a:ln w="28575">
              <a:solidFill>
                <a:schemeClr val="accent3">
                  <a:lumMod val="75000"/>
                </a:schemeClr>
              </a:solidFill>
            </a:ln>
          </c:spPr>
          <c:marker>
            <c:symbol val="none"/>
          </c:marker>
          <c:cat>
            <c:numRef>
              <c:f>'500'!$I$48:$I$84</c:f>
              <c:numCache>
                <c:formatCode>General</c:formatCode>
                <c:ptCount val="37"/>
                <c:pt idx="0">
                  <c:v>1988</c:v>
                </c:pt>
                <c:pt idx="2">
                  <c:v>1990</c:v>
                </c:pt>
                <c:pt idx="7">
                  <c:v>1995</c:v>
                </c:pt>
                <c:pt idx="12">
                  <c:v>2000</c:v>
                </c:pt>
                <c:pt idx="17">
                  <c:v>2005</c:v>
                </c:pt>
                <c:pt idx="22">
                  <c:v>2010</c:v>
                </c:pt>
                <c:pt idx="27">
                  <c:v>2015</c:v>
                </c:pt>
                <c:pt idx="32">
                  <c:v>2020</c:v>
                </c:pt>
                <c:pt idx="36">
                  <c:v>2024</c:v>
                </c:pt>
              </c:numCache>
            </c:numRef>
          </c:cat>
          <c:val>
            <c:numRef>
              <c:f>'500'!$E$5:$E$41</c:f>
              <c:numCache>
                <c:formatCode>#\ ###\ ##0\ \ \ </c:formatCode>
                <c:ptCount val="37"/>
                <c:pt idx="0">
                  <c:v>619959</c:v>
                </c:pt>
                <c:pt idx="1">
                  <c:v>689645</c:v>
                </c:pt>
                <c:pt idx="2">
                  <c:v>807939</c:v>
                </c:pt>
                <c:pt idx="3">
                  <c:v>863276</c:v>
                </c:pt>
                <c:pt idx="4">
                  <c:v>891675</c:v>
                </c:pt>
                <c:pt idx="5">
                  <c:v>807897</c:v>
                </c:pt>
                <c:pt idx="6">
                  <c:v>819301</c:v>
                </c:pt>
                <c:pt idx="7">
                  <c:v>825370</c:v>
                </c:pt>
                <c:pt idx="8">
                  <c:v>817746</c:v>
                </c:pt>
                <c:pt idx="9">
                  <c:v>772643</c:v>
                </c:pt>
                <c:pt idx="10">
                  <c:v>798050</c:v>
                </c:pt>
                <c:pt idx="11">
                  <c:v>825440</c:v>
                </c:pt>
                <c:pt idx="12">
                  <c:v>893945</c:v>
                </c:pt>
                <c:pt idx="13">
                  <c:v>876025</c:v>
                </c:pt>
                <c:pt idx="14">
                  <c:v>885793</c:v>
                </c:pt>
                <c:pt idx="15">
                  <c:v>934701</c:v>
                </c:pt>
                <c:pt idx="16">
                  <c:v>928877</c:v>
                </c:pt>
                <c:pt idx="17">
                  <c:v>949193</c:v>
                </c:pt>
                <c:pt idx="18">
                  <c:v>1030183</c:v>
                </c:pt>
                <c:pt idx="19">
                  <c:v>1082847</c:v>
                </c:pt>
                <c:pt idx="20">
                  <c:v>1094855</c:v>
                </c:pt>
                <c:pt idx="21">
                  <c:v>1115217</c:v>
                </c:pt>
                <c:pt idx="22">
                  <c:v>1187764</c:v>
                </c:pt>
                <c:pt idx="23">
                  <c:v>1246536</c:v>
                </c:pt>
                <c:pt idx="24">
                  <c:v>1308981</c:v>
                </c:pt>
                <c:pt idx="25">
                  <c:v>1364620</c:v>
                </c:pt>
                <c:pt idx="26">
                  <c:v>1455484</c:v>
                </c:pt>
                <c:pt idx="27">
                  <c:v>1543038</c:v>
                </c:pt>
                <c:pt idx="28">
                  <c:v>1722071</c:v>
                </c:pt>
                <c:pt idx="29">
                  <c:v>1684397</c:v>
                </c:pt>
                <c:pt idx="30">
                  <c:v>1825115</c:v>
                </c:pt>
                <c:pt idx="31">
                  <c:v>2047281</c:v>
                </c:pt>
                <c:pt idx="32">
                  <c:v>1572499</c:v>
                </c:pt>
                <c:pt idx="33">
                  <c:v>1756429</c:v>
                </c:pt>
                <c:pt idx="34">
                  <c:v>2232278</c:v>
                </c:pt>
                <c:pt idx="35">
                  <c:v>2203705</c:v>
                </c:pt>
                <c:pt idx="36">
                  <c:v>2270187</c:v>
                </c:pt>
              </c:numCache>
            </c:numRef>
          </c:val>
          <c:smooth val="0"/>
          <c:extLst>
            <c:ext xmlns:c16="http://schemas.microsoft.com/office/drawing/2014/chart" uri="{C3380CC4-5D6E-409C-BE32-E72D297353CC}">
              <c16:uniqueId val="{00000000-4C5D-4E14-AF49-2CE8EB02AD93}"/>
            </c:ext>
          </c:extLst>
        </c:ser>
        <c:ser>
          <c:idx val="1"/>
          <c:order val="1"/>
          <c:tx>
            <c:strRef>
              <c:f>'500'!$D$3:$D$4</c:f>
              <c:strCache>
                <c:ptCount val="2"/>
                <c:pt idx="0">
                  <c:v>Ankünfte</c:v>
                </c:pt>
              </c:strCache>
            </c:strRef>
          </c:tx>
          <c:spPr>
            <a:ln w="28575">
              <a:solidFill>
                <a:schemeClr val="accent6">
                  <a:lumMod val="75000"/>
                </a:schemeClr>
              </a:solidFill>
            </a:ln>
          </c:spPr>
          <c:marker>
            <c:symbol val="none"/>
          </c:marker>
          <c:cat>
            <c:numRef>
              <c:f>'500'!$I$48:$I$84</c:f>
              <c:numCache>
                <c:formatCode>General</c:formatCode>
                <c:ptCount val="37"/>
                <c:pt idx="0">
                  <c:v>1988</c:v>
                </c:pt>
                <c:pt idx="2">
                  <c:v>1990</c:v>
                </c:pt>
                <c:pt idx="7">
                  <c:v>1995</c:v>
                </c:pt>
                <c:pt idx="12">
                  <c:v>2000</c:v>
                </c:pt>
                <c:pt idx="17">
                  <c:v>2005</c:v>
                </c:pt>
                <c:pt idx="22">
                  <c:v>2010</c:v>
                </c:pt>
                <c:pt idx="27">
                  <c:v>2015</c:v>
                </c:pt>
                <c:pt idx="32">
                  <c:v>2020</c:v>
                </c:pt>
                <c:pt idx="36">
                  <c:v>2024</c:v>
                </c:pt>
              </c:numCache>
            </c:numRef>
          </c:cat>
          <c:val>
            <c:numRef>
              <c:f>'500'!$D$5:$D$41</c:f>
              <c:numCache>
                <c:formatCode>#\ ##0\ \ </c:formatCode>
                <c:ptCount val="37"/>
                <c:pt idx="0">
                  <c:v>304004</c:v>
                </c:pt>
                <c:pt idx="1">
                  <c:v>349937</c:v>
                </c:pt>
                <c:pt idx="2">
                  <c:v>410318</c:v>
                </c:pt>
                <c:pt idx="3">
                  <c:v>436119</c:v>
                </c:pt>
                <c:pt idx="4">
                  <c:v>432353</c:v>
                </c:pt>
                <c:pt idx="5">
                  <c:v>367454</c:v>
                </c:pt>
                <c:pt idx="6">
                  <c:v>360095</c:v>
                </c:pt>
                <c:pt idx="7">
                  <c:v>357837</c:v>
                </c:pt>
                <c:pt idx="8">
                  <c:v>367717</c:v>
                </c:pt>
                <c:pt idx="9">
                  <c:v>363089</c:v>
                </c:pt>
                <c:pt idx="10">
                  <c:v>370856</c:v>
                </c:pt>
                <c:pt idx="11">
                  <c:v>380464</c:v>
                </c:pt>
                <c:pt idx="12">
                  <c:v>423025</c:v>
                </c:pt>
                <c:pt idx="13">
                  <c:v>417647</c:v>
                </c:pt>
                <c:pt idx="14">
                  <c:v>427185</c:v>
                </c:pt>
                <c:pt idx="15">
                  <c:v>446696</c:v>
                </c:pt>
                <c:pt idx="16">
                  <c:v>448516</c:v>
                </c:pt>
                <c:pt idx="17">
                  <c:v>452929</c:v>
                </c:pt>
                <c:pt idx="18">
                  <c:v>490392</c:v>
                </c:pt>
                <c:pt idx="19">
                  <c:v>517611</c:v>
                </c:pt>
                <c:pt idx="20">
                  <c:v>527183</c:v>
                </c:pt>
                <c:pt idx="21">
                  <c:v>519068</c:v>
                </c:pt>
                <c:pt idx="22">
                  <c:v>552133</c:v>
                </c:pt>
                <c:pt idx="23">
                  <c:v>578752</c:v>
                </c:pt>
                <c:pt idx="24">
                  <c:v>596051</c:v>
                </c:pt>
                <c:pt idx="25">
                  <c:v>592260</c:v>
                </c:pt>
                <c:pt idx="26">
                  <c:v>612000</c:v>
                </c:pt>
                <c:pt idx="27">
                  <c:v>663975</c:v>
                </c:pt>
                <c:pt idx="28">
                  <c:v>691043</c:v>
                </c:pt>
                <c:pt idx="29">
                  <c:v>713331</c:v>
                </c:pt>
                <c:pt idx="30">
                  <c:v>754190</c:v>
                </c:pt>
                <c:pt idx="31">
                  <c:v>819822</c:v>
                </c:pt>
                <c:pt idx="32">
                  <c:v>511167</c:v>
                </c:pt>
                <c:pt idx="33">
                  <c:v>542897</c:v>
                </c:pt>
                <c:pt idx="34">
                  <c:v>790233</c:v>
                </c:pt>
                <c:pt idx="35">
                  <c:v>812748</c:v>
                </c:pt>
                <c:pt idx="36">
                  <c:v>832539</c:v>
                </c:pt>
              </c:numCache>
            </c:numRef>
          </c:val>
          <c:smooth val="0"/>
          <c:extLst>
            <c:ext xmlns:c16="http://schemas.microsoft.com/office/drawing/2014/chart" uri="{C3380CC4-5D6E-409C-BE32-E72D297353CC}">
              <c16:uniqueId val="{00000001-4C5D-4E14-AF49-2CE8EB02AD93}"/>
            </c:ext>
          </c:extLst>
        </c:ser>
        <c:dLbls>
          <c:showLegendKey val="0"/>
          <c:showVal val="0"/>
          <c:showCatName val="0"/>
          <c:showSerName val="0"/>
          <c:showPercent val="0"/>
          <c:showBubbleSize val="0"/>
        </c:dLbls>
        <c:smooth val="0"/>
        <c:axId val="396249728"/>
        <c:axId val="396255616"/>
      </c:lineChart>
      <c:catAx>
        <c:axId val="396249728"/>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396255616"/>
        <c:crosses val="autoZero"/>
        <c:auto val="1"/>
        <c:lblAlgn val="ctr"/>
        <c:lblOffset val="100"/>
        <c:tickMarkSkip val="1"/>
        <c:noMultiLvlLbl val="0"/>
      </c:catAx>
      <c:valAx>
        <c:axId val="396255616"/>
        <c:scaling>
          <c:orientation val="minMax"/>
        </c:scaling>
        <c:delete val="0"/>
        <c:axPos val="r"/>
        <c:majorGridlines>
          <c:spPr>
            <a:ln w="19050">
              <a:solidFill>
                <a:schemeClr val="bg1"/>
              </a:solidFill>
              <a:prstDash val="solid"/>
            </a:ln>
          </c:spPr>
        </c:majorGridlines>
        <c:numFmt formatCode="[=0]&quot;-   &quot;;#\ ###\ ##0\ \ \ " sourceLinked="0"/>
        <c:majorTickMark val="out"/>
        <c:minorTickMark val="none"/>
        <c:tickLblPos val="nextTo"/>
        <c:spPr>
          <a:ln w="3175">
            <a:solidFill>
              <a:schemeClr val="bg1"/>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396249728"/>
        <c:crosses val="max"/>
        <c:crossBetween val="midCat"/>
      </c:valAx>
      <c:spPr>
        <a:solidFill>
          <a:schemeClr val="bg1">
            <a:lumMod val="95000"/>
          </a:schemeClr>
        </a:solidFill>
        <a:ln w="12700">
          <a:noFill/>
          <a:prstDash val="solid"/>
        </a:ln>
      </c:spPr>
    </c:plotArea>
    <c:legend>
      <c:legendPos val="l"/>
      <c:layout>
        <c:manualLayout>
          <c:xMode val="edge"/>
          <c:yMode val="edge"/>
          <c:x val="2.154012212401208E-3"/>
          <c:y val="9.103906390399423E-2"/>
          <c:w val="0.45431594508388273"/>
          <c:h val="6.5880564661856239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rgbClr val="FFFFFF"/>
    </a:solidFill>
    <a:ln w="12700">
      <a:no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14058266338754899"/>
          <c:w val="0.88846397794858811"/>
          <c:h val="0.76872686189816819"/>
        </c:manualLayout>
      </c:layout>
      <c:lineChart>
        <c:grouping val="standard"/>
        <c:varyColors val="0"/>
        <c:ser>
          <c:idx val="1"/>
          <c:order val="0"/>
          <c:tx>
            <c:v>2023</c:v>
          </c:tx>
          <c:spPr>
            <a:ln w="28575"/>
          </c:spPr>
          <c:marker>
            <c:symbol val="none"/>
          </c:marker>
          <c:cat>
            <c:strRef>
              <c:f>'501'!$E$141:$E$152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'501'!$C$101:$C$112</c:f>
              <c:numCache>
                <c:formatCode>[=0]"-   ";#\ ###\ ##0\ \ \ </c:formatCode>
                <c:ptCount val="12"/>
                <c:pt idx="0">
                  <c:v>95449</c:v>
                </c:pt>
                <c:pt idx="1">
                  <c:v>103950</c:v>
                </c:pt>
                <c:pt idx="2">
                  <c:v>142217</c:v>
                </c:pt>
                <c:pt idx="3">
                  <c:v>183969</c:v>
                </c:pt>
                <c:pt idx="4">
                  <c:v>204454</c:v>
                </c:pt>
                <c:pt idx="5">
                  <c:v>216656</c:v>
                </c:pt>
                <c:pt idx="6">
                  <c:v>278093</c:v>
                </c:pt>
                <c:pt idx="7">
                  <c:v>269693</c:v>
                </c:pt>
                <c:pt idx="8">
                  <c:v>221700</c:v>
                </c:pt>
                <c:pt idx="9">
                  <c:v>195181</c:v>
                </c:pt>
                <c:pt idx="10">
                  <c:v>135734</c:v>
                </c:pt>
                <c:pt idx="11">
                  <c:v>158221</c:v>
                </c:pt>
              </c:numCache>
            </c:numRef>
          </c:val>
          <c:smooth val="0"/>
          <c:extLst>
            <c:ext xmlns:c16="http://schemas.microsoft.com/office/drawing/2014/chart" uri="{C3380CC4-5D6E-409C-BE32-E72D297353CC}">
              <c16:uniqueId val="{00000001-EE2C-447A-ACED-AB1A81ADDA84}"/>
            </c:ext>
          </c:extLst>
        </c:ser>
        <c:ser>
          <c:idx val="3"/>
          <c:order val="1"/>
          <c:tx>
            <c:v>2024</c:v>
          </c:tx>
          <c:spPr>
            <a:ln w="28575"/>
          </c:spPr>
          <c:marker>
            <c:symbol val="none"/>
          </c:marker>
          <c:cat>
            <c:strRef>
              <c:f>'501'!$E$141:$E$152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'501'!$C$114:$C$125</c:f>
              <c:numCache>
                <c:formatCode>[=0]"-   ";#\ ###\ ##0\ \ \ </c:formatCode>
                <c:ptCount val="12"/>
                <c:pt idx="0">
                  <c:v>96402</c:v>
                </c:pt>
                <c:pt idx="1">
                  <c:v>119287</c:v>
                </c:pt>
                <c:pt idx="2">
                  <c:v>169498</c:v>
                </c:pt>
                <c:pt idx="3">
                  <c:v>151689</c:v>
                </c:pt>
                <c:pt idx="4">
                  <c:v>219992</c:v>
                </c:pt>
                <c:pt idx="5">
                  <c:v>205767</c:v>
                </c:pt>
                <c:pt idx="6">
                  <c:v>282785</c:v>
                </c:pt>
                <c:pt idx="7">
                  <c:v>273733</c:v>
                </c:pt>
                <c:pt idx="8">
                  <c:v>211626</c:v>
                </c:pt>
                <c:pt idx="9">
                  <c:v>220466</c:v>
                </c:pt>
                <c:pt idx="10">
                  <c:v>145818</c:v>
                </c:pt>
                <c:pt idx="11">
                  <c:v>173575</c:v>
                </c:pt>
              </c:numCache>
            </c:numRef>
          </c:val>
          <c:smooth val="0"/>
          <c:extLst>
            <c:ext xmlns:c16="http://schemas.microsoft.com/office/drawing/2014/chart" uri="{C3380CC4-5D6E-409C-BE32-E72D297353CC}">
              <c16:uniqueId val="{00000003-EE2C-447A-ACED-AB1A81ADDA84}"/>
            </c:ext>
          </c:extLst>
        </c:ser>
        <c:ser>
          <c:idx val="5"/>
          <c:order val="2"/>
          <c:tx>
            <c:v>2025</c:v>
          </c:tx>
          <c:spPr>
            <a:ln w="28575"/>
          </c:spPr>
          <c:marker>
            <c:symbol val="none"/>
          </c:marker>
          <c:cat>
            <c:strRef>
              <c:f>'501'!$E$141:$E$152</c:f>
              <c:strCache>
                <c:ptCount val="12"/>
                <c:pt idx="0">
                  <c:v>J</c:v>
                </c:pt>
                <c:pt idx="1">
                  <c:v>F</c:v>
                </c:pt>
                <c:pt idx="2">
                  <c:v>M</c:v>
                </c:pt>
                <c:pt idx="3">
                  <c:v>A</c:v>
                </c:pt>
                <c:pt idx="4">
                  <c:v>M</c:v>
                </c:pt>
                <c:pt idx="5">
                  <c:v>J</c:v>
                </c:pt>
                <c:pt idx="6">
                  <c:v>J</c:v>
                </c:pt>
                <c:pt idx="7">
                  <c:v>A</c:v>
                </c:pt>
                <c:pt idx="8">
                  <c:v>S</c:v>
                </c:pt>
                <c:pt idx="9">
                  <c:v>O</c:v>
                </c:pt>
                <c:pt idx="10">
                  <c:v>N</c:v>
                </c:pt>
                <c:pt idx="11">
                  <c:v>D</c:v>
                </c:pt>
              </c:strCache>
            </c:strRef>
          </c:cat>
          <c:val>
            <c:numRef>
              <c:f>'501'!$C$127:$C$138</c:f>
              <c:numCache>
                <c:formatCode>[=0]"-   ";#\ ###\ ##0\ \ \ </c:formatCode>
                <c:ptCount val="12"/>
                <c:pt idx="0">
                  <c:v>101401</c:v>
                </c:pt>
                <c:pt idx="1">
                  <c:v>118429</c:v>
                </c:pt>
                <c:pt idx="2">
                  <c:v>151381</c:v>
                </c:pt>
                <c:pt idx="3">
                  <c:v>196821</c:v>
                </c:pt>
                <c:pt idx="4">
                  <c:v>217789</c:v>
                </c:pt>
                <c:pt idx="5">
                  <c:v>237114</c:v>
                </c:pt>
                <c:pt idx="6">
                  <c:v>307726</c:v>
                </c:pt>
                <c:pt idx="7">
                  <c:v>319835</c:v>
                </c:pt>
                <c:pt idx="8">
                  <c:v>236993</c:v>
                </c:pt>
                <c:pt idx="9">
                  <c:v>215238</c:v>
                </c:pt>
              </c:numCache>
            </c:numRef>
          </c:val>
          <c:smooth val="0"/>
          <c:extLst>
            <c:ext xmlns:c16="http://schemas.microsoft.com/office/drawing/2014/chart" uri="{C3380CC4-5D6E-409C-BE32-E72D297353CC}">
              <c16:uniqueId val="{00000005-EE2C-447A-ACED-AB1A81ADDA84}"/>
            </c:ext>
          </c:extLst>
        </c:ser>
        <c:dLbls>
          <c:showLegendKey val="0"/>
          <c:showVal val="0"/>
          <c:showCatName val="0"/>
          <c:showSerName val="0"/>
          <c:showPercent val="0"/>
          <c:showBubbleSize val="0"/>
        </c:dLbls>
        <c:smooth val="0"/>
        <c:axId val="401519744"/>
        <c:axId val="401521280"/>
        <c:extLst/>
      </c:lineChart>
      <c:catAx>
        <c:axId val="401519744"/>
        <c:scaling>
          <c:orientation val="minMax"/>
        </c:scaling>
        <c:delete val="0"/>
        <c:axPos val="b"/>
        <c:numFmt formatCode="@" sourceLinked="0"/>
        <c:majorTickMark val="out"/>
        <c:minorTickMark val="none"/>
        <c:tickLblPos val="nextTo"/>
        <c:spPr>
          <a:ln w="9525" cap="sq">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01521280"/>
        <c:crosses val="autoZero"/>
        <c:auto val="0"/>
        <c:lblAlgn val="ctr"/>
        <c:lblOffset val="100"/>
        <c:tickLblSkip val="1"/>
        <c:tickMarkSkip val="1"/>
        <c:noMultiLvlLbl val="0"/>
      </c:catAx>
      <c:valAx>
        <c:axId val="401521280"/>
        <c:scaling>
          <c:orientation val="minMax"/>
          <c:max val="350000"/>
          <c:min val="50000"/>
        </c:scaling>
        <c:delete val="0"/>
        <c:axPos val="r"/>
        <c:majorGridlines>
          <c:spPr>
            <a:ln w="31750">
              <a:solidFill>
                <a:schemeClr val="bg1"/>
              </a:solidFill>
              <a:prstDash val="solid"/>
            </a:ln>
          </c:spPr>
        </c:majorGridlines>
        <c:numFmt formatCode="[=0]&quot;-   &quot;;#\ ##0\ \ \ " sourceLinked="0"/>
        <c:majorTickMark val="out"/>
        <c:minorTickMark val="none"/>
        <c:tickLblPos val="nextTo"/>
        <c:spPr>
          <a:ln w="9525">
            <a:no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01519744"/>
        <c:crosses val="max"/>
        <c:crossBetween val="midCat"/>
      </c:valAx>
      <c:spPr>
        <a:solidFill>
          <a:schemeClr val="bg1">
            <a:lumMod val="95000"/>
          </a:schemeClr>
        </a:solidFill>
        <a:ln w="25400">
          <a:noFill/>
        </a:ln>
      </c:spPr>
    </c:plotArea>
    <c:legend>
      <c:legendPos val="t"/>
      <c:layout>
        <c:manualLayout>
          <c:xMode val="edge"/>
          <c:yMode val="edge"/>
          <c:x val="9.2251760609131761E-2"/>
          <c:y val="7.4010143749824883E-2"/>
          <c:w val="0.3856015522812124"/>
          <c:h val="5.6204683144437301E-2"/>
        </c:manualLayout>
      </c:layout>
      <c:overlay val="0"/>
      <c:spPr>
        <a:ln>
          <a:noFill/>
        </a:ln>
      </c:spPr>
      <c:txPr>
        <a:bodyPr/>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&amp;L&amp;"Open Sans,Standard"&amp;8
&amp;I&amp;Z&amp;"Open Sans,Standard"&amp;8
&amp;I&amp;R&amp;"Open Sans,Standard"&amp;8
&amp;I</c:oddHeader>
    </c:headerFooter>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549129062672003E-2"/>
          <c:y val="3.9732793182513715E-2"/>
          <c:w val="0.78605842733771336"/>
          <c:h val="0.77834625764599485"/>
        </c:manualLayout>
      </c:layout>
      <c:barChart>
        <c:barDir val="bar"/>
        <c:grouping val="clustered"/>
        <c:varyColors val="0"/>
        <c:ser>
          <c:idx val="1"/>
          <c:order val="0"/>
          <c:tx>
            <c:strRef>
              <c:f>'504'!$E$3</c:f>
              <c:strCache>
                <c:ptCount val="1"/>
                <c:pt idx="0">
                  <c:v>Anteil Dezember 2024</c:v>
                </c:pt>
              </c:strCache>
            </c:strRef>
          </c:tx>
          <c:spPr>
            <a:solidFill>
              <a:schemeClr val="accent2"/>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'504'!$D$4:$D$18</c:f>
              <c:strCache>
                <c:ptCount val="15"/>
                <c:pt idx="0">
                  <c:v>Dänemark</c:v>
                </c:pt>
                <c:pt idx="1">
                  <c:v>Schweden</c:v>
                </c:pt>
                <c:pt idx="2">
                  <c:v>Niederlande</c:v>
                </c:pt>
                <c:pt idx="3">
                  <c:v>Schweiz</c:v>
                </c:pt>
                <c:pt idx="4">
                  <c:v>Finnland</c:v>
                </c:pt>
                <c:pt idx="5">
                  <c:v>Belgien</c:v>
                </c:pt>
                <c:pt idx="6">
                  <c:v>Norwegen</c:v>
                </c:pt>
                <c:pt idx="7">
                  <c:v>Großbr. + N.-irland</c:v>
                </c:pt>
                <c:pt idx="8">
                  <c:v>USA</c:v>
                </c:pt>
                <c:pt idx="9">
                  <c:v>Polen</c:v>
                </c:pt>
                <c:pt idx="10">
                  <c:v>Frankreich</c:v>
                </c:pt>
                <c:pt idx="11">
                  <c:v>Österreich</c:v>
                </c:pt>
                <c:pt idx="12">
                  <c:v>Italien</c:v>
                </c:pt>
                <c:pt idx="13">
                  <c:v>Spanien</c:v>
                </c:pt>
                <c:pt idx="14">
                  <c:v>Sonstige</c:v>
                </c:pt>
              </c:strCache>
            </c:strRef>
          </c:cat>
          <c:val>
            <c:numRef>
              <c:f>'504'!$E$4:$E$18</c:f>
              <c:numCache>
                <c:formatCode>General</c:formatCode>
                <c:ptCount val="15"/>
                <c:pt idx="0">
                  <c:v>9.9187163239226948</c:v>
                </c:pt>
                <c:pt idx="1">
                  <c:v>4.2130501798253128</c:v>
                </c:pt>
                <c:pt idx="2">
                  <c:v>1.6480693480179691</c:v>
                </c:pt>
                <c:pt idx="3">
                  <c:v>0.38336385313607441</c:v>
                </c:pt>
                <c:pt idx="4">
                  <c:v>0.5836088898257078</c:v>
                </c:pt>
                <c:pt idx="5">
                  <c:v>0.77726691872949794</c:v>
                </c:pt>
                <c:pt idx="6">
                  <c:v>0.43869471853715736</c:v>
                </c:pt>
                <c:pt idx="7">
                  <c:v>0.49270818238107156</c:v>
                </c:pt>
                <c:pt idx="8">
                  <c:v>0.7337926673429328</c:v>
                </c:pt>
                <c:pt idx="9">
                  <c:v>0.31485897216330511</c:v>
                </c:pt>
                <c:pt idx="10">
                  <c:v>0.22791046939017481</c:v>
                </c:pt>
                <c:pt idx="11">
                  <c:v>0.1949754304609588</c:v>
                </c:pt>
                <c:pt idx="12">
                  <c:v>0.19234062734662152</c:v>
                </c:pt>
                <c:pt idx="13">
                  <c:v>0.10539212457349124</c:v>
                </c:pt>
                <c:pt idx="14">
                  <c:v>1.231770455952679</c:v>
                </c:pt>
              </c:numCache>
            </c:numRef>
          </c:val>
          <c:extLst>
            <c:ext xmlns:c16="http://schemas.microsoft.com/office/drawing/2014/chart" uri="{C3380CC4-5D6E-409C-BE32-E72D297353CC}">
              <c16:uniqueId val="{00000000-B548-4594-9B37-E6CF55C57A97}"/>
            </c:ext>
          </c:extLst>
        </c:ser>
        <c:dLbls>
          <c:showLegendKey val="0"/>
          <c:showVal val="0"/>
          <c:showCatName val="0"/>
          <c:showSerName val="0"/>
          <c:showPercent val="0"/>
          <c:showBubbleSize val="0"/>
        </c:dLbls>
        <c:gapWidth val="100"/>
        <c:axId val="155859968"/>
        <c:axId val="155874048"/>
      </c:barChart>
      <c:barChart>
        <c:barDir val="bar"/>
        <c:grouping val="clustered"/>
        <c:varyColors val="0"/>
        <c:ser>
          <c:idx val="0"/>
          <c:order val="1"/>
          <c:tx>
            <c:strRef>
              <c:f>'504'!$F$3</c:f>
              <c:strCache>
                <c:ptCount val="1"/>
                <c:pt idx="0">
                  <c:v>Anteil Januar bis November 2024</c:v>
                </c:pt>
              </c:strCache>
            </c:strRef>
          </c:tx>
          <c:spPr>
            <a:solidFill>
              <a:schemeClr val="accent2">
                <a:lumMod val="40000"/>
                <a:lumOff val="60000"/>
              </a:schemeClr>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'504'!$D$4:$D$18</c:f>
              <c:strCache>
                <c:ptCount val="15"/>
                <c:pt idx="0">
                  <c:v>Dänemark</c:v>
                </c:pt>
                <c:pt idx="1">
                  <c:v>Schweden</c:v>
                </c:pt>
                <c:pt idx="2">
                  <c:v>Niederlande</c:v>
                </c:pt>
                <c:pt idx="3">
                  <c:v>Schweiz</c:v>
                </c:pt>
                <c:pt idx="4">
                  <c:v>Finnland</c:v>
                </c:pt>
                <c:pt idx="5">
                  <c:v>Belgien</c:v>
                </c:pt>
                <c:pt idx="6">
                  <c:v>Norwegen</c:v>
                </c:pt>
                <c:pt idx="7">
                  <c:v>Großbr. + N.-irland</c:v>
                </c:pt>
                <c:pt idx="8">
                  <c:v>USA</c:v>
                </c:pt>
                <c:pt idx="9">
                  <c:v>Polen</c:v>
                </c:pt>
                <c:pt idx="10">
                  <c:v>Frankreich</c:v>
                </c:pt>
                <c:pt idx="11">
                  <c:v>Österreich</c:v>
                </c:pt>
                <c:pt idx="12">
                  <c:v>Italien</c:v>
                </c:pt>
                <c:pt idx="13">
                  <c:v>Spanien</c:v>
                </c:pt>
                <c:pt idx="14">
                  <c:v>Sonstige</c:v>
                </c:pt>
              </c:strCache>
            </c:strRef>
          </c:cat>
          <c:val>
            <c:numRef>
              <c:f>'504'!$F$4:$F$18</c:f>
              <c:numCache>
                <c:formatCode>General</c:formatCode>
                <c:ptCount val="15"/>
                <c:pt idx="0">
                  <c:v>1.9163688856284167</c:v>
                </c:pt>
                <c:pt idx="1">
                  <c:v>0.19499727855739876</c:v>
                </c:pt>
                <c:pt idx="2">
                  <c:v>0.40218188702463498</c:v>
                </c:pt>
                <c:pt idx="3">
                  <c:v>0.47992048654660768</c:v>
                </c:pt>
                <c:pt idx="4">
                  <c:v>0.48855810871571576</c:v>
                </c:pt>
                <c:pt idx="5">
                  <c:v>0.51009300234280708</c:v>
                </c:pt>
                <c:pt idx="6">
                  <c:v>0.64817663345717869</c:v>
                </c:pt>
                <c:pt idx="7">
                  <c:v>0.71846084672361976</c:v>
                </c:pt>
                <c:pt idx="8">
                  <c:v>0.77087819769505639</c:v>
                </c:pt>
                <c:pt idx="9">
                  <c:v>0.90399223797240691</c:v>
                </c:pt>
                <c:pt idx="10">
                  <c:v>0.94718034881794733</c:v>
                </c:pt>
                <c:pt idx="11">
                  <c:v>0.99427313817828999</c:v>
                </c:pt>
                <c:pt idx="12">
                  <c:v>2.5963745651608017</c:v>
                </c:pt>
                <c:pt idx="13">
                  <c:v>3.2129587997254889</c:v>
                </c:pt>
                <c:pt idx="14">
                  <c:v>2.9827010909435123</c:v>
                </c:pt>
              </c:numCache>
            </c:numRef>
          </c:val>
          <c:extLst>
            <c:ext xmlns:c16="http://schemas.microsoft.com/office/drawing/2014/chart" uri="{C3380CC4-5D6E-409C-BE32-E72D297353CC}">
              <c16:uniqueId val="{00000001-D3E6-4999-A60C-EC7CDFD7817C}"/>
            </c:ext>
          </c:extLst>
        </c:ser>
        <c:ser>
          <c:idx val="2"/>
          <c:order val="2"/>
          <c:tx>
            <c:v>Dummy</c:v>
          </c:tx>
          <c:spPr>
            <a:noFill/>
          </c:spPr>
          <c:invertIfNegative val="0"/>
          <c:cat>
            <c:strRef>
              <c:f>'504'!$D$4:$D$18</c:f>
              <c:strCache>
                <c:ptCount val="15"/>
                <c:pt idx="0">
                  <c:v>Dänemark</c:v>
                </c:pt>
                <c:pt idx="1">
                  <c:v>Schweden</c:v>
                </c:pt>
                <c:pt idx="2">
                  <c:v>Niederlande</c:v>
                </c:pt>
                <c:pt idx="3">
                  <c:v>Schweiz</c:v>
                </c:pt>
                <c:pt idx="4">
                  <c:v>Finnland</c:v>
                </c:pt>
                <c:pt idx="5">
                  <c:v>Belgien</c:v>
                </c:pt>
                <c:pt idx="6">
                  <c:v>Norwegen</c:v>
                </c:pt>
                <c:pt idx="7">
                  <c:v>Großbr. + N.-irland</c:v>
                </c:pt>
                <c:pt idx="8">
                  <c:v>USA</c:v>
                </c:pt>
                <c:pt idx="9">
                  <c:v>Polen</c:v>
                </c:pt>
                <c:pt idx="10">
                  <c:v>Frankreich</c:v>
                </c:pt>
                <c:pt idx="11">
                  <c:v>Österreich</c:v>
                </c:pt>
                <c:pt idx="12">
                  <c:v>Italien</c:v>
                </c:pt>
                <c:pt idx="13">
                  <c:v>Spanien</c:v>
                </c:pt>
                <c:pt idx="14">
                  <c:v>Sonstige</c:v>
                </c:pt>
              </c:strCache>
            </c:strRef>
          </c:cat>
          <c:val>
            <c:numRef>
              <c:f>'504'!$G$4:$G$18</c:f>
              <c:numCache>
                <c:formatCode>General</c:formatCode>
                <c:ptCount val="15"/>
                <c:pt idx="0">
                  <c:v>2.9827010909435123</c:v>
                </c:pt>
                <c:pt idx="1">
                  <c:v>3.2129587997254889</c:v>
                </c:pt>
                <c:pt idx="2">
                  <c:v>2.5963745651608017</c:v>
                </c:pt>
                <c:pt idx="3">
                  <c:v>0.99427313817828999</c:v>
                </c:pt>
                <c:pt idx="4">
                  <c:v>0.94718034881794733</c:v>
                </c:pt>
                <c:pt idx="5">
                  <c:v>0.90399223797240691</c:v>
                </c:pt>
                <c:pt idx="6">
                  <c:v>0.77087819769505639</c:v>
                </c:pt>
                <c:pt idx="7">
                  <c:v>0.71846084672361976</c:v>
                </c:pt>
                <c:pt idx="8">
                  <c:v>0.64817663345717869</c:v>
                </c:pt>
                <c:pt idx="9">
                  <c:v>0.51009300234280708</c:v>
                </c:pt>
                <c:pt idx="10">
                  <c:v>0.48855810871571576</c:v>
                </c:pt>
                <c:pt idx="11">
                  <c:v>0.47992048654660768</c:v>
                </c:pt>
                <c:pt idx="12">
                  <c:v>0.40218188702463498</c:v>
                </c:pt>
                <c:pt idx="13">
                  <c:v>0.19499727855739876</c:v>
                </c:pt>
                <c:pt idx="14">
                  <c:v>1.9163688856284167</c:v>
                </c:pt>
              </c:numCache>
            </c:numRef>
          </c:val>
          <c:extLst>
            <c:ext xmlns:c16="http://schemas.microsoft.com/office/drawing/2014/chart" uri="{C3380CC4-5D6E-409C-BE32-E72D297353CC}">
              <c16:uniqueId val="{00000000-1A67-440F-8513-10631233389B}"/>
            </c:ext>
          </c:extLst>
        </c:ser>
        <c:ser>
          <c:idx val="3"/>
          <c:order val="3"/>
          <c:tx>
            <c:v>Dummy2</c:v>
          </c:tx>
          <c:spPr>
            <a:noFill/>
          </c:spPr>
          <c:invertIfNegative val="0"/>
          <c:cat>
            <c:strRef>
              <c:f>'504'!$D$4:$D$18</c:f>
              <c:strCache>
                <c:ptCount val="15"/>
                <c:pt idx="0">
                  <c:v>Dänemark</c:v>
                </c:pt>
                <c:pt idx="1">
                  <c:v>Schweden</c:v>
                </c:pt>
                <c:pt idx="2">
                  <c:v>Niederlande</c:v>
                </c:pt>
                <c:pt idx="3">
                  <c:v>Schweiz</c:v>
                </c:pt>
                <c:pt idx="4">
                  <c:v>Finnland</c:v>
                </c:pt>
                <c:pt idx="5">
                  <c:v>Belgien</c:v>
                </c:pt>
                <c:pt idx="6">
                  <c:v>Norwegen</c:v>
                </c:pt>
                <c:pt idx="7">
                  <c:v>Großbr. + N.-irland</c:v>
                </c:pt>
                <c:pt idx="8">
                  <c:v>USA</c:v>
                </c:pt>
                <c:pt idx="9">
                  <c:v>Polen</c:v>
                </c:pt>
                <c:pt idx="10">
                  <c:v>Frankreich</c:v>
                </c:pt>
                <c:pt idx="11">
                  <c:v>Österreich</c:v>
                </c:pt>
                <c:pt idx="12">
                  <c:v>Italien</c:v>
                </c:pt>
                <c:pt idx="13">
                  <c:v>Spanien</c:v>
                </c:pt>
                <c:pt idx="14">
                  <c:v>Sonstige</c:v>
                </c:pt>
              </c:strCache>
            </c:strRef>
          </c:cat>
          <c:val>
            <c:numRef>
              <c:f>'504'!$G$4:$G$18</c:f>
              <c:numCache>
                <c:formatCode>General</c:formatCode>
                <c:ptCount val="15"/>
                <c:pt idx="0">
                  <c:v>2.9827010909435123</c:v>
                </c:pt>
                <c:pt idx="1">
                  <c:v>3.2129587997254889</c:v>
                </c:pt>
                <c:pt idx="2">
                  <c:v>2.5963745651608017</c:v>
                </c:pt>
                <c:pt idx="3">
                  <c:v>0.99427313817828999</c:v>
                </c:pt>
                <c:pt idx="4">
                  <c:v>0.94718034881794733</c:v>
                </c:pt>
                <c:pt idx="5">
                  <c:v>0.90399223797240691</c:v>
                </c:pt>
                <c:pt idx="6">
                  <c:v>0.77087819769505639</c:v>
                </c:pt>
                <c:pt idx="7">
                  <c:v>0.71846084672361976</c:v>
                </c:pt>
                <c:pt idx="8">
                  <c:v>0.64817663345717869</c:v>
                </c:pt>
                <c:pt idx="9">
                  <c:v>0.51009300234280708</c:v>
                </c:pt>
                <c:pt idx="10">
                  <c:v>0.48855810871571576</c:v>
                </c:pt>
                <c:pt idx="11">
                  <c:v>0.47992048654660768</c:v>
                </c:pt>
                <c:pt idx="12">
                  <c:v>0.40218188702463498</c:v>
                </c:pt>
                <c:pt idx="13">
                  <c:v>0.19499727855739876</c:v>
                </c:pt>
                <c:pt idx="14">
                  <c:v>1.9163688856284167</c:v>
                </c:pt>
              </c:numCache>
            </c:numRef>
          </c:val>
          <c:extLst>
            <c:ext xmlns:c16="http://schemas.microsoft.com/office/drawing/2014/chart" uri="{C3380CC4-5D6E-409C-BE32-E72D297353CC}">
              <c16:uniqueId val="{00000001-1A67-440F-8513-10631233389B}"/>
            </c:ext>
          </c:extLst>
        </c:ser>
        <c:dLbls>
          <c:showLegendKey val="0"/>
          <c:showVal val="0"/>
          <c:showCatName val="0"/>
          <c:showSerName val="0"/>
          <c:showPercent val="0"/>
          <c:showBubbleSize val="0"/>
        </c:dLbls>
        <c:gapWidth val="0"/>
        <c:overlap val="-50"/>
        <c:axId val="677982560"/>
        <c:axId val="677987808"/>
      </c:barChart>
      <c:catAx>
        <c:axId val="15585996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a:pPr>
            <a:endParaRPr lang="de-DE"/>
          </a:p>
        </c:txPr>
        <c:crossAx val="155874048"/>
        <c:crosses val="autoZero"/>
        <c:auto val="1"/>
        <c:lblAlgn val="ctr"/>
        <c:lblOffset val="100"/>
        <c:noMultiLvlLbl val="0"/>
      </c:catAx>
      <c:valAx>
        <c:axId val="155874048"/>
        <c:scaling>
          <c:orientation val="minMax"/>
          <c:max val="11"/>
        </c:scaling>
        <c:delete val="0"/>
        <c:axPos val="b"/>
        <c:majorGridlines>
          <c:spPr>
            <a:ln w="25400" cap="flat" cmpd="sng" algn="ctr">
              <a:solidFill>
                <a:schemeClr val="bg1"/>
              </a:solidFill>
              <a:round/>
            </a:ln>
            <a:effectLst/>
          </c:spPr>
        </c:majorGridlines>
        <c:numFmt formatCode="[=0]&quot; -  &quot;;#\ ##0\ \ " sourceLinked="0"/>
        <c:majorTickMark val="out"/>
        <c:minorTickMark val="none"/>
        <c:tickLblPos val="nextTo"/>
        <c:spPr>
          <a:noFill/>
          <a:ln>
            <a:noFill/>
          </a:ln>
          <a:effectLst/>
        </c:spPr>
        <c:txPr>
          <a:bodyPr rot="-60000000" vert="horz"/>
          <a:lstStyle/>
          <a:p>
            <a:pPr>
              <a:defRPr/>
            </a:pPr>
            <a:endParaRPr lang="de-DE"/>
          </a:p>
        </c:txPr>
        <c:crossAx val="155859968"/>
        <c:crosses val="max"/>
        <c:crossBetween val="between"/>
        <c:majorUnit val="1"/>
      </c:valAx>
      <c:valAx>
        <c:axId val="677987808"/>
        <c:scaling>
          <c:orientation val="minMax"/>
          <c:max val="11"/>
          <c:min val="0"/>
        </c:scaling>
        <c:delete val="1"/>
        <c:axPos val="t"/>
        <c:numFmt formatCode="General" sourceLinked="1"/>
        <c:majorTickMark val="out"/>
        <c:minorTickMark val="none"/>
        <c:tickLblPos val="nextTo"/>
        <c:crossAx val="677982560"/>
        <c:crosses val="max"/>
        <c:crossBetween val="between"/>
        <c:majorUnit val="1"/>
      </c:valAx>
      <c:catAx>
        <c:axId val="677982560"/>
        <c:scaling>
          <c:orientation val="minMax"/>
        </c:scaling>
        <c:delete val="1"/>
        <c:axPos val="l"/>
        <c:numFmt formatCode="General" sourceLinked="1"/>
        <c:majorTickMark val="out"/>
        <c:minorTickMark val="none"/>
        <c:tickLblPos val="nextTo"/>
        <c:crossAx val="677987808"/>
        <c:crosses val="autoZero"/>
        <c:auto val="1"/>
        <c:lblAlgn val="ctr"/>
        <c:lblOffset val="100"/>
        <c:noMultiLvlLbl val="0"/>
      </c:catAx>
      <c:spPr>
        <a:solidFill>
          <a:schemeClr val="bg1">
            <a:lumMod val="95000"/>
          </a:schemeClr>
        </a:solidFill>
        <a:ln>
          <a:noFill/>
        </a:ln>
        <a:effectLst/>
      </c:spPr>
    </c:plotArea>
    <c:legend>
      <c:legendPos val="b"/>
      <c:legendEntry>
        <c:idx val="1"/>
        <c:delete val="1"/>
      </c:legendEntry>
      <c:legendEntry>
        <c:idx val="2"/>
        <c:delete val="1"/>
      </c:legendEntry>
      <c:layout>
        <c:manualLayout>
          <c:xMode val="edge"/>
          <c:yMode val="edge"/>
          <c:x val="0.27354777823570808"/>
          <c:y val="0.86154307172791544"/>
          <c:w val="0.63809813926867243"/>
          <c:h val="2.4109116225594401E-2"/>
        </c:manualLayout>
      </c:layout>
      <c:overlay val="0"/>
    </c:legend>
    <c:plotVisOnly val="0"/>
    <c:dispBlanksAs val="gap"/>
    <c:showDLblsOverMax val="0"/>
  </c:chart>
  <c:spPr>
    <a:solidFill>
      <a:schemeClr val="bg1"/>
    </a:solidFill>
    <a:ln w="9525" cap="flat" cmpd="sng" algn="ctr">
      <a:noFill/>
      <a:round/>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oddHeader>&amp;L&amp;"Open Sans,Standard"&amp;8
&amp;I&amp;R&amp;"Open Sans,Standard"&amp;8
&amp;I</c:oddHeader>
      <c:oddFooter>&amp;Z&amp;"Arial,Standard"&amp;8&amp;S</c:oddFooter>
    </c:headerFooter>
    <c:pageMargins b="0.78740157499999996" l="0.7" r="0.7" t="0.78740157499999996" header="0.3" footer="0.3"/>
    <c:pageSetup paperSize="9"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82656715445365E-3"/>
          <c:y val="8.5491348556521199E-2"/>
          <c:w val="0.88863202700072996"/>
          <c:h val="0.84118013311017514"/>
        </c:manualLayout>
      </c:layout>
      <c:lineChart>
        <c:grouping val="standard"/>
        <c:varyColors val="0"/>
        <c:ser>
          <c:idx val="1"/>
          <c:order val="0"/>
          <c:tx>
            <c:strRef>
              <c:f>'505'!$K$349</c:f>
              <c:strCache>
                <c:ptCount val="1"/>
                <c:pt idx="0">
                  <c:v>Übernachtungen</c:v>
                </c:pt>
              </c:strCache>
            </c:strRef>
          </c:tx>
          <c:spPr>
            <a:ln w="28575"/>
          </c:spPr>
          <c:marker>
            <c:symbol val="none"/>
          </c:marker>
          <c:cat>
            <c:numRef>
              <c:f>'505'!$J$350:$J$388</c:f>
              <c:numCache>
                <c:formatCode>General</c:formatCode>
                <c:ptCount val="39"/>
                <c:pt idx="0">
                  <c:v>1986</c:v>
                </c:pt>
                <c:pt idx="4">
                  <c:v>1990</c:v>
                </c:pt>
                <c:pt idx="9">
                  <c:v>1995</c:v>
                </c:pt>
                <c:pt idx="14">
                  <c:v>2000</c:v>
                </c:pt>
                <c:pt idx="19">
                  <c:v>2005</c:v>
                </c:pt>
                <c:pt idx="24">
                  <c:v>2010</c:v>
                </c:pt>
                <c:pt idx="29">
                  <c:v>2015</c:v>
                </c:pt>
                <c:pt idx="34">
                  <c:v>2020</c:v>
                </c:pt>
                <c:pt idx="38">
                  <c:v>2024</c:v>
                </c:pt>
              </c:numCache>
            </c:numRef>
          </c:cat>
          <c:val>
            <c:numRef>
              <c:f>'505'!$K$350:$K$388</c:f>
              <c:numCache>
                <c:formatCode>[=0]"-   ";#\ ##0\ \ \ </c:formatCode>
                <c:ptCount val="39"/>
                <c:pt idx="0">
                  <c:v>46929</c:v>
                </c:pt>
                <c:pt idx="1">
                  <c:v>42644</c:v>
                </c:pt>
                <c:pt idx="2">
                  <c:v>42533</c:v>
                </c:pt>
                <c:pt idx="3">
                  <c:v>49989</c:v>
                </c:pt>
                <c:pt idx="4">
                  <c:v>51667</c:v>
                </c:pt>
                <c:pt idx="5">
                  <c:v>59424</c:v>
                </c:pt>
                <c:pt idx="6">
                  <c:v>70779</c:v>
                </c:pt>
                <c:pt idx="7">
                  <c:v>58152</c:v>
                </c:pt>
                <c:pt idx="8">
                  <c:v>57665</c:v>
                </c:pt>
                <c:pt idx="9">
                  <c:v>42971</c:v>
                </c:pt>
                <c:pt idx="10">
                  <c:v>48713</c:v>
                </c:pt>
                <c:pt idx="11">
                  <c:v>52549</c:v>
                </c:pt>
                <c:pt idx="12">
                  <c:v>48272</c:v>
                </c:pt>
                <c:pt idx="13">
                  <c:v>48592</c:v>
                </c:pt>
                <c:pt idx="14">
                  <c:v>27474</c:v>
                </c:pt>
                <c:pt idx="15">
                  <c:v>28069</c:v>
                </c:pt>
                <c:pt idx="16">
                  <c:v>28455</c:v>
                </c:pt>
                <c:pt idx="17">
                  <c:v>47716</c:v>
                </c:pt>
                <c:pt idx="18">
                  <c:v>43887</c:v>
                </c:pt>
                <c:pt idx="19">
                  <c:v>33424</c:v>
                </c:pt>
                <c:pt idx="20">
                  <c:v>34440</c:v>
                </c:pt>
                <c:pt idx="21">
                  <c:v>48724</c:v>
                </c:pt>
                <c:pt idx="22">
                  <c:v>51547</c:v>
                </c:pt>
                <c:pt idx="23">
                  <c:v>75334</c:v>
                </c:pt>
                <c:pt idx="24">
                  <c:v>72950</c:v>
                </c:pt>
                <c:pt idx="25">
                  <c:v>87948</c:v>
                </c:pt>
                <c:pt idx="26">
                  <c:v>66554</c:v>
                </c:pt>
                <c:pt idx="27">
                  <c:v>84794</c:v>
                </c:pt>
                <c:pt idx="28">
                  <c:v>85339</c:v>
                </c:pt>
                <c:pt idx="29">
                  <c:v>107051</c:v>
                </c:pt>
                <c:pt idx="30">
                  <c:v>67352</c:v>
                </c:pt>
                <c:pt idx="31">
                  <c:v>63067</c:v>
                </c:pt>
                <c:pt idx="32">
                  <c:v>72633</c:v>
                </c:pt>
                <c:pt idx="33">
                  <c:v>83941</c:v>
                </c:pt>
                <c:pt idx="34">
                  <c:v>67819</c:v>
                </c:pt>
                <c:pt idx="35">
                  <c:v>112253</c:v>
                </c:pt>
                <c:pt idx="36">
                  <c:v>148446</c:v>
                </c:pt>
                <c:pt idx="37">
                  <c:v>132221</c:v>
                </c:pt>
                <c:pt idx="38">
                  <c:v>150737</c:v>
                </c:pt>
              </c:numCache>
            </c:numRef>
          </c:val>
          <c:smooth val="0"/>
          <c:extLst>
            <c:ext xmlns:c16="http://schemas.microsoft.com/office/drawing/2014/chart" uri="{C3380CC4-5D6E-409C-BE32-E72D297353CC}">
              <c16:uniqueId val="{00000000-5A0B-4CE6-9EC3-0085FC4A6983}"/>
            </c:ext>
          </c:extLst>
        </c:ser>
        <c:dLbls>
          <c:showLegendKey val="0"/>
          <c:showVal val="0"/>
          <c:showCatName val="0"/>
          <c:showSerName val="0"/>
          <c:showPercent val="0"/>
          <c:showBubbleSize val="0"/>
        </c:dLbls>
        <c:smooth val="0"/>
        <c:axId val="414377856"/>
        <c:axId val="414379392"/>
      </c:lineChart>
      <c:catAx>
        <c:axId val="414377856"/>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sz="85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14379392"/>
        <c:crosses val="autoZero"/>
        <c:auto val="1"/>
        <c:lblAlgn val="ctr"/>
        <c:lblOffset val="100"/>
        <c:noMultiLvlLbl val="0"/>
      </c:catAx>
      <c:valAx>
        <c:axId val="414379392"/>
        <c:scaling>
          <c:orientation val="minMax"/>
          <c:max val="180000"/>
        </c:scaling>
        <c:delete val="0"/>
        <c:axPos val="r"/>
        <c:majorGridlines>
          <c:spPr>
            <a:ln w="28575">
              <a:solidFill>
                <a:schemeClr val="bg1"/>
              </a:solidFill>
              <a:prstDash val="solid"/>
            </a:ln>
          </c:spPr>
        </c:majorGridlines>
        <c:numFmt formatCode="[=0]&quot;-   &quot;;#\ ###\ ##0\ \ \ "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14377856"/>
        <c:crosses val="max"/>
        <c:crossBetween val="between"/>
      </c:valAx>
      <c:spPr>
        <a:solidFill>
          <a:schemeClr val="bg1">
            <a:lumMod val="95000"/>
          </a:schemeClr>
        </a:solidFill>
        <a:ln w="25400">
          <a:noFill/>
        </a:ln>
      </c:spPr>
    </c:plotArea>
    <c:plotVisOnly val="0"/>
    <c:dispBlanksAs val="gap"/>
    <c:showDLblsOverMax val="0"/>
  </c:chart>
  <c:spPr>
    <a:solidFill>
      <a:srgbClr val="FFFFFF"/>
    </a:solidFill>
    <a:ln w="12700">
      <a:no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7.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8.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8.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8.emf"/><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8.emf"/><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8.emf"/><Relationship Id="rId1" Type="http://schemas.openxmlformats.org/officeDocument/2006/relationships/image" Target="../media/image10.png"/><Relationship Id="rId4" Type="http://schemas.openxmlformats.org/officeDocument/2006/relationships/image" Target="../media/image6.w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8.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9.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464241</xdr:colOff>
      <xdr:row>0</xdr:row>
      <xdr:rowOff>16566</xdr:rowOff>
    </xdr:from>
    <xdr:to>
      <xdr:col>8</xdr:col>
      <xdr:colOff>311841</xdr:colOff>
      <xdr:row>11</xdr:row>
      <xdr:rowOff>54666</xdr:rowOff>
    </xdr:to>
    <xdr:pic>
      <xdr:nvPicPr>
        <xdr:cNvPr id="4" name="Grafik 3">
          <a:extLst>
            <a:ext uri="{FF2B5EF4-FFF2-40B4-BE49-F238E27FC236}">
              <a16:creationId xmlns:a16="http://schemas.microsoft.com/office/drawing/2014/main" id="{EA30125E-44E1-0198-AE1C-0A0A9258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4141" y="16566"/>
          <a:ext cx="2466975" cy="2466975"/>
        </a:xfrm>
        <a:prstGeom prst="rect">
          <a:avLst/>
        </a:prstGeom>
      </xdr:spPr>
    </xdr:pic>
    <xdr:clientData/>
  </xdr:twoCellAnchor>
  <xdr:twoCellAnchor editAs="oneCell">
    <xdr:from>
      <xdr:col>0</xdr:col>
      <xdr:colOff>47625</xdr:colOff>
      <xdr:row>25</xdr:row>
      <xdr:rowOff>134181</xdr:rowOff>
    </xdr:from>
    <xdr:to>
      <xdr:col>0</xdr:col>
      <xdr:colOff>209377</xdr:colOff>
      <xdr:row>25</xdr:row>
      <xdr:rowOff>296181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5493029"/>
          <a:ext cx="161752" cy="162000"/>
        </a:xfrm>
        <a:prstGeom prst="rect">
          <a:avLst/>
        </a:prstGeom>
      </xdr:spPr>
    </xdr:pic>
    <xdr:clientData/>
  </xdr:twoCellAnchor>
  <xdr:twoCellAnchor editAs="oneCell">
    <xdr:from>
      <xdr:col>0</xdr:col>
      <xdr:colOff>47626</xdr:colOff>
      <xdr:row>26</xdr:row>
      <xdr:rowOff>142464</xdr:rowOff>
    </xdr:from>
    <xdr:to>
      <xdr:col>0</xdr:col>
      <xdr:colOff>209377</xdr:colOff>
      <xdr:row>26</xdr:row>
      <xdr:rowOff>304464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6" y="5890594"/>
          <a:ext cx="161751" cy="162000"/>
        </a:xfrm>
        <a:prstGeom prst="rect">
          <a:avLst/>
        </a:prstGeom>
      </xdr:spPr>
    </xdr:pic>
    <xdr:clientData/>
  </xdr:twoCellAnchor>
  <xdr:twoCellAnchor editAs="oneCell">
    <xdr:from>
      <xdr:col>0</xdr:col>
      <xdr:colOff>57150</xdr:colOff>
      <xdr:row>30</xdr:row>
      <xdr:rowOff>127140</xdr:rowOff>
    </xdr:from>
    <xdr:to>
      <xdr:col>0</xdr:col>
      <xdr:colOff>218902</xdr:colOff>
      <xdr:row>30</xdr:row>
      <xdr:rowOff>289140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7034836"/>
          <a:ext cx="161752" cy="162000"/>
        </a:xfrm>
        <a:prstGeom prst="rect">
          <a:avLst/>
        </a:prstGeom>
      </xdr:spPr>
    </xdr:pic>
    <xdr:clientData/>
  </xdr:twoCellAnchor>
  <xdr:twoCellAnchor editAs="oneCell">
    <xdr:from>
      <xdr:col>0</xdr:col>
      <xdr:colOff>60286</xdr:colOff>
      <xdr:row>27</xdr:row>
      <xdr:rowOff>129844</xdr:rowOff>
    </xdr:from>
    <xdr:to>
      <xdr:col>0</xdr:col>
      <xdr:colOff>197223</xdr:colOff>
      <xdr:row>27</xdr:row>
      <xdr:rowOff>273844</xdr:rowOff>
    </xdr:to>
    <xdr:pic>
      <xdr:nvPicPr>
        <xdr:cNvPr id="8" name="Grafik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86" y="6192714"/>
          <a:ext cx="136937" cy="144000"/>
        </a:xfrm>
        <a:prstGeom prst="rect">
          <a:avLst/>
        </a:prstGeom>
      </xdr:spPr>
    </xdr:pic>
    <xdr:clientData/>
  </xdr:twoCellAnchor>
  <xdr:oneCellAnchor>
    <xdr:from>
      <xdr:col>0</xdr:col>
      <xdr:colOff>60286</xdr:colOff>
      <xdr:row>28</xdr:row>
      <xdr:rowOff>138127</xdr:rowOff>
    </xdr:from>
    <xdr:ext cx="136937" cy="144000"/>
    <xdr:pic>
      <xdr:nvPicPr>
        <xdr:cNvPr id="10" name="Grafik 9">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86" y="6432910"/>
          <a:ext cx="136937" cy="144000"/>
        </a:xfrm>
        <a:prstGeom prst="rect">
          <a:avLst/>
        </a:prstGeom>
      </xdr:spPr>
    </xdr:pic>
    <xdr:clientData/>
  </xdr:oneCellAnchor>
  <xdr:twoCellAnchor editAs="oneCell">
    <xdr:from>
      <xdr:col>0</xdr:col>
      <xdr:colOff>57981</xdr:colOff>
      <xdr:row>29</xdr:row>
      <xdr:rowOff>82827</xdr:rowOff>
    </xdr:from>
    <xdr:to>
      <xdr:col>0</xdr:col>
      <xdr:colOff>219981</xdr:colOff>
      <xdr:row>29</xdr:row>
      <xdr:rowOff>244827</xdr:rowOff>
    </xdr:to>
    <xdr:pic>
      <xdr:nvPicPr>
        <xdr:cNvPr id="11" name="Grafik 10">
          <a:extLst>
            <a:ext uri="{FF2B5EF4-FFF2-40B4-BE49-F238E27FC236}">
              <a16:creationId xmlns:a16="http://schemas.microsoft.com/office/drawing/2014/main" id="{D722C7AC-1823-FC2E-B938-1D14C585837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7981" y="6684066"/>
          <a:ext cx="162000" cy="1620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0.00119</cdr:x>
      <cdr:y>0.00384</cdr:y>
    </cdr:from>
    <cdr:to>
      <cdr:x>0.76248</cdr:x>
      <cdr:y>0.24783</cdr:y>
    </cdr:to>
    <cdr:sp macro="" textlink="">
      <cdr:nvSpPr>
        <cdr:cNvPr id="2" name="Textfeld 1"/>
        <cdr:cNvSpPr txBox="1"/>
      </cdr:nvSpPr>
      <cdr:spPr>
        <a:xfrm xmlns:a="http://schemas.openxmlformats.org/drawingml/2006/main">
          <a:off x="7327" y="26900"/>
          <a:ext cx="4679869" cy="17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1" i="0" baseline="0">
              <a:effectLst/>
              <a:latin typeface="Open Sans" panose="020B0606030504020204" pitchFamily="34" charset="0"/>
              <a:ea typeface="Open Sans" panose="020B0606030504020204" pitchFamily="34" charset="0"/>
              <a:cs typeface="Open Sans" panose="020B0606030504020204" pitchFamily="34" charset="0"/>
            </a:rPr>
            <a:t>Entwicklung der Übernachtungen auf Campingplätzen in der Hansestadt Lübeck </a:t>
          </a:r>
        </a:p>
        <a:p xmlns:a="http://schemas.openxmlformats.org/drawingml/2006/main">
          <a:pPr rtl="0"/>
          <a:r>
            <a:rPr lang="de-DE" sz="1000">
              <a:latin typeface="Open Sans" panose="020B0606030504020204" pitchFamily="34" charset="0"/>
              <a:ea typeface="Open Sans" panose="020B0606030504020204" pitchFamily="34" charset="0"/>
              <a:cs typeface="Open Sans" panose="020B0606030504020204" pitchFamily="34" charset="0"/>
            </a:rPr>
            <a:t>Anzahl</a:t>
          </a:r>
        </a:p>
      </cdr:txBody>
    </cdr:sp>
  </cdr:relSizeAnchor>
  <cdr:relSizeAnchor xmlns:cdr="http://schemas.openxmlformats.org/drawingml/2006/chartDrawing">
    <cdr:from>
      <cdr:x>0</cdr:x>
      <cdr:y>0.94554</cdr:y>
    </cdr:from>
    <cdr:to>
      <cdr:x>0.15464</cdr:x>
      <cdr:y>1</cdr:y>
    </cdr:to>
    <cdr:sp macro="" textlink="">
      <cdr:nvSpPr>
        <cdr:cNvPr id="4" name="Textfeld 1"/>
        <cdr:cNvSpPr txBox="1"/>
      </cdr:nvSpPr>
      <cdr:spPr>
        <a:xfrm xmlns:a="http://schemas.openxmlformats.org/drawingml/2006/main">
          <a:off x="0" y="5978768"/>
          <a:ext cx="950617" cy="3443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16099</xdr:colOff>
      <xdr:row>18</xdr:row>
      <xdr:rowOff>31825</xdr:rowOff>
    </xdr:from>
    <xdr:to>
      <xdr:col>0</xdr:col>
      <xdr:colOff>160790</xdr:colOff>
      <xdr:row>18</xdr:row>
      <xdr:rowOff>175825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9" y="3369600"/>
          <a:ext cx="144691" cy="144000"/>
        </a:xfrm>
        <a:prstGeom prst="rect">
          <a:avLst/>
        </a:prstGeom>
      </xdr:spPr>
    </xdr:pic>
    <xdr:clientData/>
  </xdr:twoCellAnchor>
  <xdr:twoCellAnchor editAs="oneCell">
    <xdr:from>
      <xdr:col>0</xdr:col>
      <xdr:colOff>21465</xdr:colOff>
      <xdr:row>17</xdr:row>
      <xdr:rowOff>21463</xdr:rowOff>
    </xdr:from>
    <xdr:to>
      <xdr:col>0</xdr:col>
      <xdr:colOff>147465</xdr:colOff>
      <xdr:row>17</xdr:row>
      <xdr:rowOff>152677</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65" y="3187519"/>
          <a:ext cx="126000" cy="131214"/>
        </a:xfrm>
        <a:prstGeom prst="rect">
          <a:avLst/>
        </a:prstGeom>
      </xdr:spPr>
    </xdr:pic>
    <xdr:clientData/>
  </xdr:twoCellAnchor>
  <xdr:twoCellAnchor editAs="oneCell">
    <xdr:from>
      <xdr:col>0</xdr:col>
      <xdr:colOff>0</xdr:colOff>
      <xdr:row>19</xdr:row>
      <xdr:rowOff>0</xdr:rowOff>
    </xdr:from>
    <xdr:to>
      <xdr:col>0</xdr:col>
      <xdr:colOff>162000</xdr:colOff>
      <xdr:row>19</xdr:row>
      <xdr:rowOff>162000</xdr:rowOff>
    </xdr:to>
    <xdr:pic>
      <xdr:nvPicPr>
        <xdr:cNvPr id="4" name="Grafik 3">
          <a:extLst>
            <a:ext uri="{FF2B5EF4-FFF2-40B4-BE49-F238E27FC236}">
              <a16:creationId xmlns:a16="http://schemas.microsoft.com/office/drawing/2014/main" id="{D722C7AC-1823-FC2E-B938-1D14C585837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0" y="3168316"/>
          <a:ext cx="162000" cy="1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46</xdr:row>
      <xdr:rowOff>55245</xdr:rowOff>
    </xdr:from>
    <xdr:to>
      <xdr:col>7</xdr:col>
      <xdr:colOff>666750</xdr:colOff>
      <xdr:row>73</xdr:row>
      <xdr:rowOff>85725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0.00149</cdr:x>
      <cdr:y>0.0027</cdr:y>
    </cdr:from>
    <cdr:to>
      <cdr:x>0.89537</cdr:x>
      <cdr:y>0.09536</cdr:y>
    </cdr:to>
    <cdr:sp macro="" textlink="">
      <cdr:nvSpPr>
        <cdr:cNvPr id="20483" name="Text Box 2051"/>
        <cdr:cNvSpPr txBox="1">
          <a:spLocks xmlns:a="http://schemas.openxmlformats.org/drawingml/2006/main" noChangeArrowheads="1"/>
        </cdr:cNvSpPr>
      </cdr:nvSpPr>
      <cdr:spPr bwMode="auto">
        <a:xfrm xmlns:a="http://schemas.openxmlformats.org/drawingml/2006/main">
          <a:off x="9525" y="9310"/>
          <a:ext cx="5695950" cy="3194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Entwicklung der Ankünfte und Übernachtungen in der Hansestadt Lübeck</a:t>
          </a:r>
          <a:r>
            <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 </a:t>
          </a:r>
        </a:p>
        <a:p xmlns:a="http://schemas.openxmlformats.org/drawingml/2006/main">
          <a:pPr algn="l" rtl="0">
            <a:defRPr sz="1000"/>
          </a:pPr>
          <a:r>
            <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Anzahl</a:t>
          </a:r>
          <a:endParaRPr lang="de-DE"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0.90566</cdr:y>
    </cdr:from>
    <cdr:to>
      <cdr:x>0.14118</cdr:x>
      <cdr:y>1</cdr:y>
    </cdr:to>
    <cdr:sp macro="" textlink="">
      <cdr:nvSpPr>
        <cdr:cNvPr id="2" name="Textfeld 1"/>
        <cdr:cNvSpPr txBox="1"/>
      </cdr:nvSpPr>
      <cdr:spPr>
        <a:xfrm xmlns:a="http://schemas.openxmlformats.org/drawingml/2006/main">
          <a:off x="0" y="4572001"/>
          <a:ext cx="833738" cy="4762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endParaRPr lang="de-DE" sz="850" b="0" i="0" baseline="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endParaRPr lang="de-DE" sz="850" b="0" i="0" baseline="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de-DE" sz="850" b="0" i="0" baseline="0">
              <a:effectLst/>
              <a:latin typeface="Open Sans" panose="020B0606030504020204" pitchFamily="34" charset="0"/>
              <a:ea typeface="Open Sans" panose="020B0606030504020204" pitchFamily="34" charset="0"/>
              <a:cs typeface="Open Sans" panose="020B0606030504020204" pitchFamily="34" charset="0"/>
            </a:rPr>
            <a:t> </a:t>
          </a:r>
          <a:endParaRPr lang="de-DE" sz="85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de-DE" sz="850" b="0" i="0" baseline="0">
              <a:effectLst/>
              <a:latin typeface="Open Sans" panose="020B0606030504020204" pitchFamily="34" charset="0"/>
              <a:ea typeface="Open Sans" panose="020B0606030504020204" pitchFamily="34" charset="0"/>
              <a:cs typeface="Open Sans" panose="020B0606030504020204" pitchFamily="34" charset="0"/>
            </a:rPr>
            <a:t>Quelle: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19051</xdr:colOff>
      <xdr:row>142</xdr:row>
      <xdr:rowOff>57150</xdr:rowOff>
    </xdr:from>
    <xdr:to>
      <xdr:col>3</xdr:col>
      <xdr:colOff>1466851</xdr:colOff>
      <xdr:row>151</xdr:row>
      <xdr:rowOff>1733550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151</xdr:row>
      <xdr:rowOff>1762125</xdr:rowOff>
    </xdr:from>
    <xdr:to>
      <xdr:col>4</xdr:col>
      <xdr:colOff>0</xdr:colOff>
      <xdr:row>153</xdr:row>
      <xdr:rowOff>0</xdr:rowOff>
    </xdr:to>
    <xdr:sp macro="" textlink="">
      <xdr:nvSpPr>
        <xdr:cNvPr id="3" name="Text Box 1025">
          <a:extLst>
            <a:ext uri="{FF2B5EF4-FFF2-40B4-BE49-F238E27FC236}">
              <a16:creationId xmlns:a16="http://schemas.microsoft.com/office/drawing/2014/main" id="{00000000-0008-0000-0300-000003000000}"/>
            </a:ext>
          </a:extLst>
        </xdr:cNvPr>
        <xdr:cNvSpPr txBox="1">
          <a:spLocks noChangeArrowheads="1"/>
        </xdr:cNvSpPr>
      </xdr:nvSpPr>
      <xdr:spPr bwMode="auto">
        <a:xfrm>
          <a:off x="57150" y="9039225"/>
          <a:ext cx="6019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Statistikamt Nord)</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0.00472</cdr:x>
      <cdr:y>2.75556E-7</cdr:y>
    </cdr:from>
    <cdr:to>
      <cdr:x>1</cdr:x>
      <cdr:y>0.11549</cdr:y>
    </cdr:to>
    <cdr:sp macro="" textlink="">
      <cdr:nvSpPr>
        <cdr:cNvPr id="60417" name="Text Box 1025"/>
        <cdr:cNvSpPr txBox="1">
          <a:spLocks xmlns:a="http://schemas.openxmlformats.org/drawingml/2006/main" noChangeArrowheads="1"/>
        </cdr:cNvSpPr>
      </cdr:nvSpPr>
      <cdr:spPr bwMode="auto">
        <a:xfrm xmlns:a="http://schemas.openxmlformats.org/drawingml/2006/main">
          <a:off x="27290" y="1"/>
          <a:ext cx="5754385" cy="4190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noAutofit/>
        </a:bodyPr>
        <a:lstStyle xmlns:a="http://schemas.openxmlformats.org/drawingml/2006/main"/>
        <a:p xmlns:a="http://schemas.openxmlformats.org/drawingml/2006/main">
          <a:pPr algn="l" rtl="0">
            <a:defRPr sz="1000"/>
          </a:pPr>
          <a:r>
            <a:rPr lang="de-DE" sz="10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Entwicklung der monatlichen Übernachtungen in der Hansestadt Lübeck</a:t>
          </a:r>
        </a:p>
        <a:p xmlns:a="http://schemas.openxmlformats.org/drawingml/2006/main">
          <a:pPr algn="l" rtl="0">
            <a:defRPr sz="1000"/>
          </a:pPr>
          <a:r>
            <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Anzahl</a:t>
          </a:r>
        </a:p>
        <a:p xmlns:a="http://schemas.openxmlformats.org/drawingml/2006/main">
          <a:pPr algn="l" rtl="0">
            <a:defRPr sz="1000"/>
          </a:pPr>
          <a:endParaRPr lang="de-DE" sz="10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80331</xdr:rowOff>
    </xdr:from>
    <xdr:to>
      <xdr:col>2</xdr:col>
      <xdr:colOff>1910853</xdr:colOff>
      <xdr:row>53</xdr:row>
      <xdr:rowOff>114300</xdr:rowOff>
    </xdr:to>
    <xdr:graphicFrame macro="">
      <xdr:nvGraphicFramePr>
        <xdr:cNvPr id="2" name="Diagramm 1">
          <a:extLst>
            <a:ext uri="{FF2B5EF4-FFF2-40B4-BE49-F238E27FC236}">
              <a16:creationId xmlns:a16="http://schemas.microsoft.com/office/drawing/2014/main" id="{1CAE515B-BB56-4696-8A3D-2EDC681DD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1014132</xdr:colOff>
      <xdr:row>23</xdr:row>
      <xdr:rowOff>159122</xdr:rowOff>
    </xdr:from>
    <xdr:to>
      <xdr:col>2</xdr:col>
      <xdr:colOff>790575</xdr:colOff>
      <xdr:row>27</xdr:row>
      <xdr:rowOff>57150</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2509557" y="4131047"/>
          <a:ext cx="2062443" cy="58382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50" u="sng">
              <a:latin typeface="Open Sans" panose="020B0606030504020204" pitchFamily="34" charset="0"/>
              <a:ea typeface="Open Sans" panose="020B0606030504020204" pitchFamily="34" charset="0"/>
              <a:cs typeface="Open Sans" panose="020B0606030504020204" pitchFamily="34" charset="0"/>
            </a:rPr>
            <a:t>Anteil der Ankünfte aus Deutschland</a:t>
          </a:r>
        </a:p>
        <a:p>
          <a:r>
            <a:rPr lang="de-DE" sz="850">
              <a:latin typeface="Open Sans" panose="020B0606030504020204" pitchFamily="34" charset="0"/>
              <a:ea typeface="Open Sans" panose="020B0606030504020204" pitchFamily="34" charset="0"/>
              <a:cs typeface="Open Sans" panose="020B0606030504020204" pitchFamily="34" charset="0"/>
            </a:rPr>
            <a:t>Dezember</a:t>
          </a:r>
          <a:r>
            <a:rPr lang="de-DE" sz="850" baseline="0">
              <a:latin typeface="Open Sans" panose="020B0606030504020204" pitchFamily="34" charset="0"/>
              <a:ea typeface="Open Sans" panose="020B0606030504020204" pitchFamily="34" charset="0"/>
              <a:cs typeface="Open Sans" panose="020B0606030504020204" pitchFamily="34" charset="0"/>
            </a:rPr>
            <a:t> 2024</a:t>
          </a:r>
          <a:r>
            <a:rPr lang="de-DE" sz="850">
              <a:latin typeface="Open Sans" panose="020B0606030504020204" pitchFamily="34" charset="0"/>
              <a:ea typeface="Open Sans" panose="020B0606030504020204" pitchFamily="34" charset="0"/>
              <a:cs typeface="Open Sans" panose="020B0606030504020204" pitchFamily="34" charset="0"/>
            </a:rPr>
            <a:t>: 78,5 %</a:t>
          </a:r>
        </a:p>
        <a:p>
          <a:r>
            <a:rPr lang="de-DE" sz="850">
              <a:latin typeface="Open Sans" panose="020B0606030504020204" pitchFamily="34" charset="0"/>
              <a:ea typeface="Open Sans" panose="020B0606030504020204" pitchFamily="34" charset="0"/>
              <a:cs typeface="Open Sans" panose="020B0606030504020204" pitchFamily="34" charset="0"/>
            </a:rPr>
            <a:t>Januar bis November 2024: 82,2</a:t>
          </a:r>
          <a:r>
            <a:rPr lang="de-DE" sz="850" baseline="0">
              <a:latin typeface="Open Sans" panose="020B0606030504020204" pitchFamily="34" charset="0"/>
              <a:ea typeface="Open Sans" panose="020B0606030504020204" pitchFamily="34" charset="0"/>
              <a:cs typeface="Open Sans" panose="020B0606030504020204" pitchFamily="34" charset="0"/>
            </a:rPr>
            <a:t> %</a:t>
          </a:r>
          <a:endParaRPr lang="de-DE" sz="8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0.94769</cdr:y>
    </cdr:from>
    <cdr:to>
      <cdr:x>0.91196</cdr:x>
      <cdr:y>1</cdr:y>
    </cdr:to>
    <cdr:sp macro="" textlink="">
      <cdr:nvSpPr>
        <cdr:cNvPr id="2" name="Textfeld 1"/>
        <cdr:cNvSpPr txBox="1"/>
      </cdr:nvSpPr>
      <cdr:spPr>
        <a:xfrm xmlns:a="http://schemas.openxmlformats.org/drawingml/2006/main">
          <a:off x="0" y="8715924"/>
          <a:ext cx="5191130" cy="481095"/>
        </a:xfrm>
        <a:prstGeom xmlns:a="http://schemas.openxmlformats.org/drawingml/2006/main" prst="rect">
          <a:avLst/>
        </a:prstGeom>
      </cdr:spPr>
      <cdr:txBody>
        <a:bodyPr xmlns:a="http://schemas.openxmlformats.org/drawingml/2006/main" vertOverflow="clip" horzOverflow="clip"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Statistikamt Nord, LTM und Hansestadt Lübeck ,1.102.2, Kommunale Statistikstelle)</a:t>
          </a:r>
        </a:p>
      </cdr:txBody>
    </cdr:sp>
  </cdr:relSizeAnchor>
  <cdr:relSizeAnchor xmlns:cdr="http://schemas.openxmlformats.org/drawingml/2006/chartDrawing">
    <cdr:from>
      <cdr:x>0.17454</cdr:x>
      <cdr:y>0.00459</cdr:y>
    </cdr:from>
    <cdr:to>
      <cdr:x>0.34372</cdr:x>
      <cdr:y>0.05521</cdr:y>
    </cdr:to>
    <cdr:sp macro="" textlink="">
      <cdr:nvSpPr>
        <cdr:cNvPr id="3" name="Textfeld 2"/>
        <cdr:cNvSpPr txBox="1"/>
      </cdr:nvSpPr>
      <cdr:spPr>
        <a:xfrm xmlns:a="http://schemas.openxmlformats.org/drawingml/2006/main">
          <a:off x="993411" y="37003"/>
          <a:ext cx="962877" cy="4080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0" i="0" baseline="0">
              <a:effectLst/>
              <a:latin typeface="Open Sans" panose="020B0606030504020204" pitchFamily="34" charset="0"/>
              <a:ea typeface="Open Sans" panose="020B0606030504020204" pitchFamily="34" charset="0"/>
              <a:cs typeface="Open Sans" panose="020B0606030504020204" pitchFamily="34" charset="0"/>
            </a:rPr>
            <a:t>in %</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346</xdr:row>
      <xdr:rowOff>66674</xdr:rowOff>
    </xdr:from>
    <xdr:to>
      <xdr:col>8</xdr:col>
      <xdr:colOff>0</xdr:colOff>
      <xdr:row>375</xdr:row>
      <xdr:rowOff>57150</xdr:rowOff>
    </xdr:to>
    <xdr:graphicFrame macro="">
      <xdr:nvGraphicFramePr>
        <xdr:cNvPr id="2" name="Diagramm 2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2"/>
  <sheetViews>
    <sheetView showGridLines="0" tabSelected="1" view="pageLayout" zoomScaleNormal="100" zoomScaleSheetLayoutView="130" workbookViewId="0">
      <selection activeCell="C31" sqref="C31"/>
    </sheetView>
  </sheetViews>
  <sheetFormatPr baseColWidth="10" defaultColWidth="10.85546875" defaultRowHeight="12.75" customHeight="1" x14ac:dyDescent="0.3"/>
  <cols>
    <col min="1" max="1" width="4.85546875" style="4" customWidth="1"/>
    <col min="2" max="2" width="5.42578125" style="4" customWidth="1"/>
    <col min="3" max="3" width="3.7109375" style="4" customWidth="1"/>
    <col min="4" max="4" width="15.140625" style="4" customWidth="1"/>
    <col min="5" max="5" width="10.85546875" style="4"/>
    <col min="6" max="6" width="2" style="4" customWidth="1"/>
    <col min="7" max="7" width="10.85546875" style="4"/>
    <col min="8" max="8" width="25.7109375" style="4" customWidth="1"/>
    <col min="9" max="9" width="4.5703125" style="4" customWidth="1"/>
    <col min="10" max="10" width="0.5703125" style="4" customWidth="1"/>
    <col min="11" max="16384" width="10.85546875" style="4"/>
  </cols>
  <sheetData>
    <row r="1" spans="1:12" ht="12.75" customHeight="1" x14ac:dyDescent="0.3">
      <c r="A1" s="1"/>
      <c r="B1" s="129"/>
      <c r="C1" s="2"/>
      <c r="D1" s="2"/>
      <c r="E1" s="2"/>
      <c r="F1" s="2"/>
      <c r="G1" s="2"/>
      <c r="H1" s="3"/>
      <c r="I1" s="3"/>
      <c r="J1" s="3"/>
    </row>
    <row r="2" spans="1:12" ht="12.75" customHeight="1" x14ac:dyDescent="0.3">
      <c r="A2" s="5"/>
      <c r="B2" s="129"/>
      <c r="C2" s="2"/>
      <c r="D2" s="2"/>
      <c r="E2" s="2"/>
      <c r="F2" s="2"/>
      <c r="G2" s="2"/>
      <c r="H2" s="3"/>
      <c r="I2" s="3"/>
      <c r="J2" s="3"/>
    </row>
    <row r="3" spans="1:12" ht="63.75" customHeight="1" x14ac:dyDescent="0.3">
      <c r="A3" s="5"/>
      <c r="B3" s="129"/>
      <c r="C3" s="2"/>
      <c r="D3" s="2"/>
      <c r="E3" s="2"/>
      <c r="F3" s="2"/>
      <c r="G3" s="2"/>
      <c r="H3" s="2"/>
      <c r="I3" s="2"/>
      <c r="J3" s="3"/>
    </row>
    <row r="4" spans="1:12" ht="12.75" customHeight="1" x14ac:dyDescent="0.3">
      <c r="A4" s="5"/>
      <c r="B4" s="129"/>
      <c r="C4" s="2"/>
      <c r="D4" s="2"/>
      <c r="E4" s="2"/>
      <c r="F4" s="2"/>
      <c r="G4" s="2"/>
      <c r="H4" s="2"/>
      <c r="I4" s="2"/>
      <c r="J4" s="3"/>
    </row>
    <row r="5" spans="1:12" ht="12.75" customHeight="1" x14ac:dyDescent="0.3">
      <c r="A5" s="5"/>
      <c r="B5" s="129"/>
      <c r="C5" s="2"/>
      <c r="D5" s="2"/>
      <c r="E5" s="2"/>
      <c r="F5" s="2"/>
      <c r="G5" s="2"/>
      <c r="H5" s="2"/>
      <c r="I5" s="2"/>
      <c r="J5" s="3"/>
    </row>
    <row r="6" spans="1:12" ht="12.75" customHeight="1" x14ac:dyDescent="0.6">
      <c r="A6" s="181">
        <v>5</v>
      </c>
      <c r="B6" s="182"/>
      <c r="C6" s="3"/>
      <c r="D6" s="183" t="s">
        <v>90</v>
      </c>
      <c r="E6" s="183"/>
      <c r="F6" s="183"/>
      <c r="G6" s="183"/>
      <c r="H6" s="6"/>
      <c r="I6" s="3"/>
      <c r="J6" s="3"/>
      <c r="L6" s="7"/>
    </row>
    <row r="7" spans="1:12" ht="12.75" customHeight="1" x14ac:dyDescent="0.6">
      <c r="A7" s="181"/>
      <c r="B7" s="182"/>
      <c r="C7" s="8"/>
      <c r="D7" s="183"/>
      <c r="E7" s="183"/>
      <c r="F7" s="183"/>
      <c r="G7" s="183"/>
      <c r="H7" s="6"/>
      <c r="I7" s="3"/>
      <c r="J7" s="3"/>
    </row>
    <row r="8" spans="1:12" ht="12.75" customHeight="1" x14ac:dyDescent="0.6">
      <c r="A8" s="181"/>
      <c r="B8" s="182"/>
      <c r="C8" s="8"/>
      <c r="D8" s="183"/>
      <c r="E8" s="183"/>
      <c r="F8" s="183"/>
      <c r="G8" s="183"/>
      <c r="H8" s="6"/>
      <c r="I8" s="3"/>
      <c r="J8" s="3"/>
    </row>
    <row r="9" spans="1:12" ht="12.75" customHeight="1" x14ac:dyDescent="0.3">
      <c r="A9" s="5"/>
      <c r="B9" s="129"/>
      <c r="C9" s="8"/>
      <c r="D9" s="183"/>
      <c r="E9" s="183"/>
      <c r="F9" s="183"/>
      <c r="G9" s="183"/>
      <c r="H9" s="3"/>
      <c r="I9" s="3"/>
      <c r="J9" s="3"/>
    </row>
    <row r="10" spans="1:12" ht="12.75" customHeight="1" x14ac:dyDescent="0.3">
      <c r="A10" s="5"/>
      <c r="B10" s="129"/>
      <c r="C10" s="8"/>
      <c r="D10" s="183"/>
      <c r="E10" s="183"/>
      <c r="F10" s="183"/>
      <c r="G10" s="183"/>
      <c r="H10" s="3"/>
      <c r="I10" s="3"/>
      <c r="J10" s="3"/>
    </row>
    <row r="11" spans="1:12" ht="12.75" customHeight="1" x14ac:dyDescent="0.3">
      <c r="A11" s="5"/>
      <c r="B11" s="129"/>
      <c r="C11" s="2"/>
      <c r="D11" s="183"/>
      <c r="E11" s="183"/>
      <c r="F11" s="183"/>
      <c r="G11" s="183"/>
      <c r="H11" s="3"/>
      <c r="I11" s="3"/>
      <c r="J11" s="3"/>
    </row>
    <row r="12" spans="1:12" ht="12.75" customHeight="1" x14ac:dyDescent="0.3">
      <c r="A12" s="5"/>
      <c r="B12" s="129"/>
      <c r="C12" s="2"/>
      <c r="D12" s="183"/>
      <c r="E12" s="183"/>
      <c r="F12" s="183"/>
      <c r="G12" s="183"/>
      <c r="H12" s="3"/>
      <c r="I12" s="3"/>
      <c r="J12" s="3"/>
    </row>
    <row r="13" spans="1:12" ht="12.75" customHeight="1" x14ac:dyDescent="0.3">
      <c r="A13" s="5"/>
      <c r="B13" s="129"/>
      <c r="C13" s="2"/>
      <c r="D13" s="2"/>
      <c r="E13" s="2"/>
      <c r="F13" s="2"/>
      <c r="G13" s="2"/>
      <c r="H13" s="3"/>
      <c r="I13" s="3"/>
      <c r="J13" s="3"/>
    </row>
    <row r="14" spans="1:12" ht="12.75" customHeight="1" x14ac:dyDescent="0.3">
      <c r="A14" s="5"/>
      <c r="B14" s="129"/>
      <c r="C14" s="2"/>
      <c r="D14" s="2"/>
      <c r="E14" s="2"/>
      <c r="F14" s="2"/>
      <c r="G14" s="2"/>
      <c r="H14" s="3"/>
      <c r="I14" s="3"/>
      <c r="J14" s="3"/>
    </row>
    <row r="15" spans="1:12" ht="12.75" customHeight="1" x14ac:dyDescent="0.3">
      <c r="A15" s="5"/>
      <c r="B15" s="129"/>
      <c r="C15" s="2"/>
      <c r="D15" s="2"/>
      <c r="E15" s="2"/>
      <c r="F15" s="2"/>
      <c r="G15" s="2"/>
      <c r="H15" s="3"/>
      <c r="I15" s="3"/>
      <c r="J15" s="3"/>
    </row>
    <row r="16" spans="1:12" ht="12.75" customHeight="1" x14ac:dyDescent="0.3">
      <c r="A16" s="1"/>
      <c r="B16" s="130"/>
      <c r="C16" s="3"/>
      <c r="D16" s="3"/>
      <c r="E16" s="3"/>
      <c r="F16" s="3"/>
      <c r="G16" s="3"/>
      <c r="H16" s="3"/>
      <c r="I16" s="3"/>
      <c r="J16" s="3"/>
    </row>
    <row r="17" spans="1:11" ht="12.75" customHeight="1" x14ac:dyDescent="0.3">
      <c r="A17" s="3"/>
      <c r="B17" s="3"/>
      <c r="C17" s="3"/>
      <c r="D17" s="3"/>
      <c r="E17" s="3"/>
      <c r="F17" s="3"/>
      <c r="G17" s="3"/>
      <c r="H17" s="3"/>
      <c r="I17" s="3"/>
      <c r="J17" s="3"/>
    </row>
    <row r="18" spans="1:11" ht="12.75" customHeight="1" x14ac:dyDescent="0.3">
      <c r="A18" s="3"/>
      <c r="B18" s="3"/>
      <c r="C18" s="3"/>
      <c r="D18" s="3"/>
      <c r="E18" s="3"/>
      <c r="F18" s="3"/>
      <c r="G18" s="3"/>
      <c r="H18" s="3"/>
      <c r="I18" s="3"/>
      <c r="J18" s="3"/>
    </row>
    <row r="19" spans="1:11" ht="12.75" customHeight="1" x14ac:dyDescent="0.3">
      <c r="A19" s="3"/>
      <c r="B19" s="3"/>
      <c r="C19" s="3"/>
      <c r="D19" s="3"/>
      <c r="E19" s="3"/>
      <c r="F19" s="3"/>
      <c r="G19" s="3"/>
      <c r="H19" s="3"/>
      <c r="I19" s="3"/>
      <c r="J19" s="3"/>
    </row>
    <row r="20" spans="1:11" s="10" customFormat="1" ht="15" x14ac:dyDescent="0.3">
      <c r="B20" s="176" t="s">
        <v>0</v>
      </c>
      <c r="D20" s="176"/>
      <c r="E20" s="176"/>
      <c r="F20" s="176"/>
      <c r="G20" s="176"/>
      <c r="H20" s="176"/>
      <c r="I20" s="170"/>
      <c r="J20" s="9"/>
    </row>
    <row r="21" spans="1:11" s="10" customFormat="1" ht="15" x14ac:dyDescent="0.3">
      <c r="A21" s="15"/>
      <c r="B21" s="16"/>
      <c r="C21" s="15"/>
      <c r="D21" s="15"/>
      <c r="E21" s="15"/>
      <c r="F21" s="15"/>
      <c r="G21" s="15"/>
      <c r="H21" s="15"/>
      <c r="I21" s="15"/>
      <c r="J21" s="9"/>
    </row>
    <row r="22" spans="1:11" s="10" customFormat="1" ht="18.75" customHeight="1" x14ac:dyDescent="0.3">
      <c r="A22" s="15"/>
      <c r="B22" s="16"/>
      <c r="C22" s="15"/>
      <c r="D22" s="15"/>
      <c r="E22" s="15"/>
      <c r="F22" s="15"/>
      <c r="G22" s="15"/>
      <c r="H22" s="15"/>
      <c r="I22" s="15" t="s">
        <v>1</v>
      </c>
      <c r="J22" s="9"/>
    </row>
    <row r="23" spans="1:11" s="14" customFormat="1" ht="24.95" customHeight="1" x14ac:dyDescent="0.3">
      <c r="A23" s="15"/>
      <c r="B23" s="17"/>
      <c r="C23" s="18" t="s">
        <v>55</v>
      </c>
      <c r="D23" s="15"/>
      <c r="E23" s="15"/>
      <c r="F23" s="15"/>
      <c r="G23" s="15"/>
      <c r="H23" s="15"/>
      <c r="I23" s="174">
        <v>184</v>
      </c>
      <c r="J23" s="13"/>
      <c r="K23" s="19"/>
    </row>
    <row r="24" spans="1:11" s="14" customFormat="1" ht="24.95" customHeight="1" x14ac:dyDescent="0.3">
      <c r="A24" s="15"/>
      <c r="B24" s="17"/>
      <c r="C24" s="18" t="s">
        <v>92</v>
      </c>
      <c r="D24" s="15"/>
      <c r="E24" s="15"/>
      <c r="F24" s="15"/>
      <c r="G24" s="15"/>
      <c r="H24" s="15"/>
      <c r="I24" s="175">
        <v>185</v>
      </c>
      <c r="J24" s="13"/>
      <c r="K24" s="19"/>
    </row>
    <row r="25" spans="1:11" s="14" customFormat="1" ht="9.75" customHeight="1" x14ac:dyDescent="0.3">
      <c r="A25" s="15"/>
      <c r="B25" s="17"/>
      <c r="C25" s="15"/>
      <c r="D25" s="15"/>
      <c r="E25" s="15"/>
      <c r="F25" s="15"/>
      <c r="G25" s="15"/>
      <c r="H25" s="15"/>
      <c r="I25" s="175"/>
      <c r="J25" s="13"/>
      <c r="K25" s="19"/>
    </row>
    <row r="26" spans="1:11" s="14" customFormat="1" ht="24.95" customHeight="1" x14ac:dyDescent="0.3">
      <c r="A26" s="15"/>
      <c r="B26" s="17">
        <v>500</v>
      </c>
      <c r="C26" s="18" t="s">
        <v>85</v>
      </c>
      <c r="D26" s="15"/>
      <c r="E26" s="15"/>
      <c r="F26" s="15"/>
      <c r="G26" s="15"/>
      <c r="H26" s="15"/>
      <c r="I26" s="175">
        <v>186</v>
      </c>
      <c r="J26" s="13"/>
      <c r="K26" s="19"/>
    </row>
    <row r="27" spans="1:11" s="14" customFormat="1" ht="24.95" customHeight="1" x14ac:dyDescent="0.3">
      <c r="A27" s="15"/>
      <c r="B27" s="17">
        <v>501</v>
      </c>
      <c r="C27" s="18" t="s">
        <v>140</v>
      </c>
      <c r="D27" s="15"/>
      <c r="E27" s="15"/>
      <c r="F27" s="15"/>
      <c r="G27" s="15"/>
      <c r="H27" s="15"/>
      <c r="I27" s="175">
        <v>187</v>
      </c>
      <c r="J27" s="13"/>
      <c r="K27" s="19"/>
    </row>
    <row r="28" spans="1:11" ht="24.6" customHeight="1" x14ac:dyDescent="0.3">
      <c r="A28" s="3"/>
      <c r="B28" s="17">
        <v>502</v>
      </c>
      <c r="C28" s="18" t="s">
        <v>127</v>
      </c>
      <c r="D28" s="3"/>
      <c r="E28" s="3"/>
      <c r="F28" s="3"/>
      <c r="G28" s="3"/>
      <c r="H28" s="3"/>
      <c r="I28" s="175">
        <v>188</v>
      </c>
      <c r="J28" s="3"/>
      <c r="K28" s="19"/>
    </row>
    <row r="29" spans="1:11" ht="24.6" customHeight="1" x14ac:dyDescent="0.3">
      <c r="A29" s="3"/>
      <c r="B29" s="17">
        <v>503</v>
      </c>
      <c r="C29" s="18" t="s">
        <v>141</v>
      </c>
      <c r="D29" s="3"/>
      <c r="E29" s="3"/>
      <c r="F29" s="3"/>
      <c r="G29" s="3"/>
      <c r="H29" s="3"/>
      <c r="I29" s="175">
        <v>188</v>
      </c>
      <c r="J29" s="3"/>
      <c r="K29" s="19"/>
    </row>
    <row r="30" spans="1:11" ht="24.6" customHeight="1" x14ac:dyDescent="0.3">
      <c r="A30" s="3"/>
      <c r="B30" s="17">
        <v>504</v>
      </c>
      <c r="C30" s="18" t="s">
        <v>145</v>
      </c>
      <c r="D30" s="3"/>
      <c r="E30" s="3"/>
      <c r="F30" s="3"/>
      <c r="G30" s="3"/>
      <c r="H30" s="3"/>
      <c r="I30" s="175">
        <v>189</v>
      </c>
      <c r="J30" s="3"/>
      <c r="K30" s="19"/>
    </row>
    <row r="31" spans="1:11" s="14" customFormat="1" ht="24.95" customHeight="1" x14ac:dyDescent="0.3">
      <c r="A31" s="15"/>
      <c r="B31" s="17">
        <v>505</v>
      </c>
      <c r="C31" s="18" t="s">
        <v>86</v>
      </c>
      <c r="D31" s="15"/>
      <c r="E31" s="15"/>
      <c r="F31" s="15"/>
      <c r="G31" s="15"/>
      <c r="H31" s="15"/>
      <c r="I31" s="175">
        <v>190</v>
      </c>
      <c r="J31" s="13"/>
      <c r="K31" s="19"/>
    </row>
    <row r="32" spans="1:11" s="14" customFormat="1" ht="9.75" customHeight="1" x14ac:dyDescent="0.3">
      <c r="A32" s="13"/>
      <c r="B32" s="13"/>
      <c r="C32" s="13"/>
      <c r="D32" s="13"/>
      <c r="E32" s="13"/>
      <c r="F32" s="13"/>
      <c r="G32" s="13"/>
      <c r="H32" s="13"/>
      <c r="I32" s="175"/>
      <c r="J32" s="13"/>
      <c r="K32" s="19"/>
    </row>
    <row r="33" spans="1:11" ht="19.5" customHeight="1" x14ac:dyDescent="0.3">
      <c r="A33" s="12"/>
      <c r="C33" s="18" t="s">
        <v>2</v>
      </c>
      <c r="D33" s="3"/>
      <c r="E33" s="3"/>
      <c r="F33" s="3"/>
      <c r="G33" s="3"/>
      <c r="H33" s="3"/>
      <c r="I33" s="19">
        <v>191</v>
      </c>
      <c r="J33" s="3"/>
      <c r="K33" s="19"/>
    </row>
    <row r="34" spans="1:11" ht="19.5" customHeight="1" x14ac:dyDescent="0.35">
      <c r="A34" s="3"/>
      <c r="B34" s="11"/>
      <c r="C34" s="3"/>
      <c r="D34" s="3"/>
      <c r="E34" s="3"/>
      <c r="F34" s="3"/>
      <c r="G34" s="3"/>
      <c r="H34" s="3"/>
      <c r="I34" s="3"/>
      <c r="J34" s="3"/>
    </row>
    <row r="35" spans="1:11" ht="12.75" customHeight="1" x14ac:dyDescent="0.3">
      <c r="A35" s="3"/>
      <c r="B35" s="3"/>
      <c r="C35" s="3"/>
      <c r="D35" s="3"/>
      <c r="E35" s="3"/>
      <c r="F35" s="3"/>
      <c r="G35" s="3"/>
      <c r="H35" s="3"/>
      <c r="I35" s="3"/>
      <c r="J35" s="3"/>
    </row>
    <row r="36" spans="1:11" s="14" customFormat="1" ht="19.5" customHeight="1" x14ac:dyDescent="0.3">
      <c r="A36" s="180"/>
      <c r="B36" s="180"/>
      <c r="C36" s="180"/>
      <c r="D36" s="180"/>
      <c r="E36" s="180"/>
      <c r="F36" s="180"/>
      <c r="G36" s="180"/>
      <c r="H36" s="180"/>
      <c r="I36" s="180"/>
      <c r="J36" s="13"/>
    </row>
    <row r="37" spans="1:11" ht="30" customHeight="1" x14ac:dyDescent="0.3">
      <c r="A37" s="179"/>
      <c r="B37" s="179"/>
      <c r="C37" s="179"/>
      <c r="D37" s="179"/>
      <c r="E37" s="179"/>
      <c r="F37" s="179"/>
      <c r="G37" s="179"/>
      <c r="H37" s="179"/>
      <c r="I37" s="179"/>
      <c r="J37" s="3"/>
    </row>
    <row r="38" spans="1:11" s="14" customFormat="1" ht="9.75" customHeight="1" x14ac:dyDescent="0.3">
      <c r="A38" s="15"/>
      <c r="B38" s="17"/>
      <c r="C38" s="15"/>
      <c r="D38" s="15"/>
      <c r="E38" s="15"/>
      <c r="F38" s="15"/>
      <c r="G38" s="15"/>
      <c r="H38" s="15"/>
      <c r="I38" s="19"/>
      <c r="J38" s="13"/>
    </row>
    <row r="39" spans="1:11" s="14" customFormat="1" ht="19.5" customHeight="1" x14ac:dyDescent="0.3">
      <c r="A39" s="180"/>
      <c r="B39" s="180"/>
      <c r="C39" s="180"/>
      <c r="D39" s="180"/>
      <c r="E39" s="180"/>
      <c r="F39" s="180"/>
      <c r="G39" s="180"/>
      <c r="H39" s="180"/>
      <c r="I39" s="180"/>
      <c r="J39" s="13"/>
    </row>
    <row r="40" spans="1:11" s="14" customFormat="1" ht="3.75" customHeight="1" x14ac:dyDescent="0.3">
      <c r="A40" s="15"/>
      <c r="B40" s="17"/>
      <c r="C40" s="15"/>
      <c r="D40" s="15"/>
      <c r="E40" s="15"/>
      <c r="F40" s="15"/>
      <c r="G40" s="15"/>
      <c r="H40" s="15"/>
      <c r="I40" s="19"/>
      <c r="J40" s="13"/>
    </row>
    <row r="41" spans="1:11" s="14" customFormat="1" ht="19.5" customHeight="1" x14ac:dyDescent="0.3">
      <c r="A41" s="180"/>
      <c r="B41" s="180"/>
      <c r="C41" s="180"/>
      <c r="D41" s="180"/>
      <c r="E41" s="180"/>
      <c r="F41" s="180"/>
      <c r="G41" s="180"/>
      <c r="H41" s="180"/>
      <c r="I41" s="180"/>
      <c r="J41" s="13"/>
    </row>
    <row r="42" spans="1:11" ht="39.75" customHeight="1" x14ac:dyDescent="0.3">
      <c r="A42" s="179"/>
      <c r="B42" s="179"/>
      <c r="C42" s="179"/>
      <c r="D42" s="179"/>
      <c r="E42" s="179"/>
      <c r="F42" s="179"/>
      <c r="G42" s="179"/>
      <c r="H42" s="179"/>
      <c r="I42" s="179"/>
      <c r="J42" s="3"/>
    </row>
  </sheetData>
  <mergeCells count="7">
    <mergeCell ref="A42:I42"/>
    <mergeCell ref="A41:I41"/>
    <mergeCell ref="A36:I36"/>
    <mergeCell ref="A39:I39"/>
    <mergeCell ref="A6:B8"/>
    <mergeCell ref="D6:G12"/>
    <mergeCell ref="A37:I37"/>
  </mergeCells>
  <hyperlinks>
    <hyperlink ref="C26" location="'500'!A1" display="Entwicklung des Fremdenverkehrs 1988 - 2018 in der Hansestadt Lübeck"/>
    <hyperlink ref="C27" location="'501'!A1" display="Vorläufige monatliche Entwicklung im Fremdenverkehr 2016 - 2019 in der Hansestadt Lübeck"/>
    <hyperlink ref="C31" location="'505'!A1" display="Entw. d. Ankünfte u. Übernachtungen auf Campingplätzen 1986 - 2018 in der Hansestadt Lübeck"/>
    <hyperlink ref="C33" location="Glossar_K4!Druckbereich" display="Glossar"/>
    <hyperlink ref="C28" location="'502'!Druckbereich" display="Anteil d. Ankünfte u. Übernachtungen in der Hansestadt Lübeck 2024 nach Herkunftsland "/>
    <hyperlink ref="C29" location="'502_503'!Druckbereich" display="Anteil der Ankünfte 2024 nach Herkunftsland und Monat"/>
    <hyperlink ref="C30" location="'504'!Druckbereich" display="Anteil der Ankünfte im Dezember 2024 nach Herkunftsland"/>
    <hyperlink ref="C24" location="Kernaussagen_K5!A1" display="Kernaussagen"/>
    <hyperlink ref="C23" location="VO_K5!A1" display="Zeichenerklärung / Abkürzungen"/>
  </hyperlink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83"/>
  <sheetViews>
    <sheetView showGridLines="0" view="pageLayout" topLeftCell="A28" zoomScaleNormal="100" zoomScaleSheetLayoutView="145" workbookViewId="0">
      <selection activeCell="C6" sqref="C6"/>
    </sheetView>
  </sheetViews>
  <sheetFormatPr baseColWidth="10" defaultColWidth="10.85546875" defaultRowHeight="15" x14ac:dyDescent="0.3"/>
  <cols>
    <col min="1" max="1" width="15.28515625" style="124" customWidth="1"/>
    <col min="2" max="2" width="2.85546875" style="124" customWidth="1"/>
    <col min="3" max="3" width="6.5703125" style="124" customWidth="1"/>
    <col min="4" max="4" width="4" style="124" customWidth="1"/>
    <col min="5" max="5" width="23.7109375" style="124" customWidth="1"/>
    <col min="6" max="6" width="13.28515625" style="124" customWidth="1"/>
    <col min="7" max="7" width="19" style="124" customWidth="1"/>
    <col min="8" max="8" width="20" style="124" customWidth="1"/>
    <col min="9" max="16384" width="10.85546875" style="124"/>
  </cols>
  <sheetData>
    <row r="1" spans="1:8" s="117" customFormat="1" ht="22.15" customHeight="1" x14ac:dyDescent="0.35">
      <c r="A1" s="140" t="s">
        <v>55</v>
      </c>
      <c r="B1" s="115"/>
      <c r="C1" s="115"/>
      <c r="D1" s="116"/>
      <c r="E1" s="116"/>
      <c r="F1" s="116"/>
      <c r="G1" s="116"/>
      <c r="H1" s="116"/>
    </row>
    <row r="2" spans="1:8" s="117" customFormat="1" ht="6" customHeight="1" x14ac:dyDescent="0.35">
      <c r="A2" s="114"/>
      <c r="B2" s="115"/>
      <c r="C2" s="115"/>
      <c r="D2" s="116"/>
      <c r="E2" s="116"/>
      <c r="F2" s="116"/>
      <c r="G2" s="116"/>
      <c r="H2" s="116"/>
    </row>
    <row r="3" spans="1:8" s="122" customFormat="1" ht="13.5" customHeight="1" x14ac:dyDescent="0.15">
      <c r="A3" s="118" t="s">
        <v>56</v>
      </c>
      <c r="B3" s="118" t="s">
        <v>57</v>
      </c>
      <c r="C3" s="119" t="s">
        <v>58</v>
      </c>
      <c r="D3" s="120"/>
      <c r="E3" s="120"/>
      <c r="F3" s="121"/>
      <c r="G3" s="120"/>
      <c r="H3" s="120"/>
    </row>
    <row r="4" spans="1:8" s="122" customFormat="1" ht="13.5" customHeight="1" x14ac:dyDescent="0.15">
      <c r="A4" s="118" t="s">
        <v>59</v>
      </c>
      <c r="B4" s="118" t="s">
        <v>57</v>
      </c>
      <c r="C4" s="119" t="s">
        <v>60</v>
      </c>
      <c r="D4" s="118"/>
      <c r="E4" s="118"/>
      <c r="F4" s="121"/>
      <c r="G4" s="120"/>
      <c r="H4" s="120"/>
    </row>
    <row r="5" spans="1:8" s="122" customFormat="1" ht="13.5" customHeight="1" x14ac:dyDescent="0.15">
      <c r="A5" s="118" t="s">
        <v>61</v>
      </c>
      <c r="B5" s="118" t="s">
        <v>57</v>
      </c>
      <c r="C5" s="119" t="s">
        <v>62</v>
      </c>
      <c r="D5" s="118"/>
      <c r="E5" s="118"/>
      <c r="F5" s="121"/>
      <c r="G5" s="120"/>
      <c r="H5" s="120"/>
    </row>
    <row r="6" spans="1:8" ht="13.5" customHeight="1" x14ac:dyDescent="0.3">
      <c r="A6" s="118" t="s">
        <v>153</v>
      </c>
      <c r="B6" s="118" t="s">
        <v>57</v>
      </c>
      <c r="C6" s="119" t="s">
        <v>154</v>
      </c>
      <c r="D6" s="118"/>
      <c r="E6" s="118"/>
      <c r="F6" s="123"/>
      <c r="G6" s="123"/>
      <c r="H6" s="123"/>
    </row>
    <row r="7" spans="1:8" ht="13.5" customHeight="1" x14ac:dyDescent="0.3">
      <c r="A7" s="118" t="s">
        <v>151</v>
      </c>
      <c r="B7" s="118" t="s">
        <v>57</v>
      </c>
      <c r="C7" s="119" t="s">
        <v>152</v>
      </c>
      <c r="D7" s="118"/>
      <c r="E7" s="118"/>
      <c r="F7" s="123"/>
      <c r="G7" s="123"/>
      <c r="H7" s="123"/>
    </row>
    <row r="8" spans="1:8" ht="13.5" customHeight="1" x14ac:dyDescent="0.3">
      <c r="A8" s="118" t="s">
        <v>63</v>
      </c>
      <c r="B8" s="118" t="s">
        <v>57</v>
      </c>
      <c r="C8" s="119" t="s">
        <v>64</v>
      </c>
      <c r="D8" s="118"/>
      <c r="E8" s="118"/>
      <c r="F8" s="123"/>
      <c r="G8" s="123"/>
      <c r="H8" s="123"/>
    </row>
    <row r="9" spans="1:8" ht="13.5" customHeight="1" x14ac:dyDescent="0.3">
      <c r="A9" s="118" t="s">
        <v>65</v>
      </c>
      <c r="B9" s="118" t="s">
        <v>57</v>
      </c>
      <c r="C9" s="119" t="s">
        <v>66</v>
      </c>
      <c r="D9" s="118"/>
      <c r="E9" s="118"/>
      <c r="F9" s="125"/>
      <c r="G9" s="125"/>
      <c r="H9" s="125"/>
    </row>
    <row r="10" spans="1:8" ht="13.5" customHeight="1" x14ac:dyDescent="0.3">
      <c r="A10" s="118" t="s">
        <v>67</v>
      </c>
      <c r="B10" s="118" t="s">
        <v>57</v>
      </c>
      <c r="C10" s="119" t="s">
        <v>68</v>
      </c>
      <c r="D10" s="118"/>
      <c r="E10" s="118"/>
      <c r="F10" s="125"/>
      <c r="G10" s="125"/>
      <c r="H10" s="125"/>
    </row>
    <row r="11" spans="1:8" ht="13.5" customHeight="1" x14ac:dyDescent="0.3">
      <c r="A11" s="160" t="s">
        <v>109</v>
      </c>
      <c r="B11" s="118" t="s">
        <v>57</v>
      </c>
      <c r="C11" s="119" t="s">
        <v>132</v>
      </c>
      <c r="D11" s="118"/>
      <c r="E11" s="118"/>
      <c r="F11" s="125"/>
      <c r="G11" s="125"/>
      <c r="H11" s="125"/>
    </row>
    <row r="12" spans="1:8" ht="13.5" customHeight="1" x14ac:dyDescent="0.3">
      <c r="A12" s="118" t="s">
        <v>149</v>
      </c>
      <c r="B12" s="118" t="s">
        <v>57</v>
      </c>
      <c r="C12" s="119" t="s">
        <v>150</v>
      </c>
      <c r="D12" s="118"/>
      <c r="E12" s="118"/>
      <c r="F12" s="125"/>
      <c r="G12" s="125"/>
      <c r="H12" s="125"/>
    </row>
    <row r="13" spans="1:8" ht="13.5" customHeight="1" x14ac:dyDescent="0.3">
      <c r="A13" s="118" t="s">
        <v>130</v>
      </c>
      <c r="B13" s="118" t="s">
        <v>57</v>
      </c>
      <c r="C13" s="119" t="s">
        <v>133</v>
      </c>
      <c r="D13" s="118"/>
      <c r="E13" s="118"/>
      <c r="F13" s="125"/>
      <c r="G13" s="125"/>
      <c r="H13" s="125"/>
    </row>
    <row r="14" spans="1:8" ht="13.5" customHeight="1" x14ac:dyDescent="0.3">
      <c r="A14" s="118" t="s">
        <v>110</v>
      </c>
      <c r="B14" s="118" t="s">
        <v>57</v>
      </c>
      <c r="C14" s="119" t="s">
        <v>148</v>
      </c>
      <c r="D14" s="118"/>
      <c r="E14" s="118"/>
      <c r="F14" s="125"/>
      <c r="G14" s="125"/>
      <c r="H14" s="125"/>
    </row>
    <row r="15" spans="1:8" ht="13.5" customHeight="1" x14ac:dyDescent="0.3">
      <c r="A15" s="118" t="s">
        <v>74</v>
      </c>
      <c r="B15" s="118" t="s">
        <v>57</v>
      </c>
      <c r="C15" s="119" t="s">
        <v>75</v>
      </c>
      <c r="D15" s="118"/>
      <c r="E15" s="118"/>
      <c r="F15" s="125"/>
      <c r="G15" s="125"/>
      <c r="H15" s="125"/>
    </row>
    <row r="16" spans="1:8" ht="13.5" customHeight="1" x14ac:dyDescent="0.3">
      <c r="A16" s="118" t="s">
        <v>69</v>
      </c>
      <c r="B16" s="118" t="s">
        <v>57</v>
      </c>
      <c r="C16" s="119" t="s">
        <v>70</v>
      </c>
      <c r="D16" s="118"/>
      <c r="E16" s="118"/>
      <c r="F16" s="125"/>
      <c r="G16" s="125"/>
      <c r="H16" s="125"/>
    </row>
    <row r="17" spans="1:8" ht="13.5" customHeight="1" x14ac:dyDescent="0.3">
      <c r="A17" s="118" t="s">
        <v>71</v>
      </c>
      <c r="B17" s="118" t="s">
        <v>57</v>
      </c>
      <c r="C17" s="119" t="s">
        <v>7</v>
      </c>
      <c r="D17" s="118"/>
      <c r="E17" s="118"/>
      <c r="F17" s="125"/>
      <c r="G17" s="125"/>
      <c r="H17" s="125"/>
    </row>
    <row r="18" spans="1:8" ht="13.5" customHeight="1" x14ac:dyDescent="0.3">
      <c r="A18" s="118"/>
      <c r="B18" s="118" t="s">
        <v>57</v>
      </c>
      <c r="C18" s="119" t="s">
        <v>72</v>
      </c>
      <c r="D18" s="118"/>
      <c r="E18" s="169"/>
      <c r="F18" s="125"/>
      <c r="G18" s="125"/>
      <c r="H18" s="125"/>
    </row>
    <row r="19" spans="1:8" x14ac:dyDescent="0.3">
      <c r="A19" s="118"/>
      <c r="B19" s="118" t="s">
        <v>57</v>
      </c>
      <c r="C19" s="119" t="s">
        <v>128</v>
      </c>
      <c r="D19" s="118"/>
      <c r="E19" s="118"/>
      <c r="F19" s="125"/>
      <c r="G19" s="125"/>
      <c r="H19" s="125"/>
    </row>
    <row r="20" spans="1:8" x14ac:dyDescent="0.3">
      <c r="A20" s="118"/>
      <c r="B20" s="118" t="s">
        <v>57</v>
      </c>
      <c r="C20" s="119" t="s">
        <v>131</v>
      </c>
      <c r="D20" s="118"/>
      <c r="E20" s="118"/>
      <c r="F20" s="125"/>
      <c r="G20" s="125"/>
      <c r="H20" s="125"/>
    </row>
    <row r="21" spans="1:8" x14ac:dyDescent="0.3">
      <c r="B21" s="118"/>
      <c r="C21" s="119"/>
      <c r="D21" s="118"/>
      <c r="E21" s="118"/>
      <c r="F21" s="125"/>
      <c r="G21" s="125"/>
      <c r="H21" s="125"/>
    </row>
    <row r="22" spans="1:8" x14ac:dyDescent="0.3">
      <c r="A22" s="118"/>
      <c r="B22" s="118"/>
      <c r="C22" s="119"/>
      <c r="D22" s="118"/>
      <c r="E22" s="118"/>
      <c r="F22" s="125"/>
      <c r="G22" s="125"/>
      <c r="H22" s="125"/>
    </row>
    <row r="23" spans="1:8" x14ac:dyDescent="0.3">
      <c r="A23" s="118"/>
      <c r="B23" s="118"/>
      <c r="C23" s="119"/>
      <c r="D23" s="118"/>
      <c r="E23" s="118"/>
      <c r="F23" s="125"/>
      <c r="G23" s="125"/>
      <c r="H23" s="125"/>
    </row>
    <row r="24" spans="1:8" x14ac:dyDescent="0.3">
      <c r="A24" s="118"/>
      <c r="B24" s="118"/>
      <c r="C24" s="119"/>
      <c r="D24" s="118"/>
      <c r="E24" s="118"/>
      <c r="F24" s="125"/>
      <c r="G24" s="125"/>
      <c r="H24" s="125"/>
    </row>
    <row r="25" spans="1:8" x14ac:dyDescent="0.3">
      <c r="A25" s="118"/>
      <c r="B25" s="118"/>
      <c r="C25" s="119"/>
      <c r="D25" s="118"/>
      <c r="E25" s="118"/>
      <c r="F25" s="125"/>
      <c r="G25" s="125"/>
      <c r="H25" s="125"/>
    </row>
    <row r="26" spans="1:8" x14ac:dyDescent="0.3">
      <c r="A26" s="118"/>
      <c r="B26" s="118"/>
      <c r="C26" s="119"/>
      <c r="D26" s="118"/>
      <c r="E26" s="118"/>
      <c r="F26" s="125"/>
      <c r="G26" s="125"/>
      <c r="H26" s="125"/>
    </row>
    <row r="27" spans="1:8" x14ac:dyDescent="0.3">
      <c r="A27" s="118"/>
      <c r="B27" s="118"/>
      <c r="C27" s="119"/>
      <c r="D27" s="118"/>
      <c r="E27" s="118"/>
      <c r="F27" s="125"/>
      <c r="G27" s="125"/>
      <c r="H27" s="125"/>
    </row>
    <row r="28" spans="1:8" x14ac:dyDescent="0.3">
      <c r="A28" s="118"/>
      <c r="B28" s="118"/>
      <c r="C28" s="119"/>
      <c r="D28" s="118"/>
      <c r="E28" s="118"/>
      <c r="F28" s="125"/>
      <c r="G28" s="125"/>
      <c r="H28" s="125"/>
    </row>
    <row r="29" spans="1:8" x14ac:dyDescent="0.3">
      <c r="A29" s="118"/>
      <c r="B29" s="118"/>
      <c r="C29" s="119"/>
      <c r="D29" s="118"/>
      <c r="E29" s="118"/>
      <c r="F29" s="125"/>
      <c r="G29" s="125"/>
      <c r="H29" s="125"/>
    </row>
    <row r="30" spans="1:8" x14ac:dyDescent="0.3">
      <c r="A30" s="118"/>
      <c r="B30" s="118"/>
      <c r="C30" s="119"/>
      <c r="D30" s="118"/>
      <c r="E30" s="118"/>
      <c r="F30" s="125"/>
      <c r="G30" s="125"/>
      <c r="H30" s="125"/>
    </row>
    <row r="31" spans="1:8" x14ac:dyDescent="0.3">
      <c r="A31" s="118"/>
      <c r="B31" s="118"/>
      <c r="C31" s="119"/>
      <c r="D31" s="118"/>
      <c r="E31" s="118"/>
      <c r="F31" s="125"/>
      <c r="G31" s="125"/>
      <c r="H31" s="125"/>
    </row>
    <row r="32" spans="1:8" x14ac:dyDescent="0.3">
      <c r="A32" s="118"/>
      <c r="B32" s="118"/>
      <c r="C32" s="119"/>
      <c r="D32" s="118"/>
      <c r="E32" s="118"/>
      <c r="F32" s="125"/>
      <c r="G32" s="125"/>
      <c r="H32" s="125"/>
    </row>
    <row r="33" spans="1:8" x14ac:dyDescent="0.3">
      <c r="A33" s="118"/>
      <c r="B33" s="118"/>
      <c r="C33" s="119"/>
      <c r="D33" s="118"/>
      <c r="E33" s="118"/>
      <c r="F33" s="125"/>
      <c r="G33" s="125"/>
      <c r="H33" s="125"/>
    </row>
    <row r="34" spans="1:8" x14ac:dyDescent="0.3">
      <c r="A34" s="118"/>
      <c r="B34" s="118"/>
      <c r="C34" s="119"/>
      <c r="D34" s="118"/>
      <c r="E34" s="118"/>
      <c r="F34" s="125"/>
      <c r="G34" s="125"/>
      <c r="H34" s="125"/>
    </row>
    <row r="35" spans="1:8" x14ac:dyDescent="0.3">
      <c r="A35" s="118"/>
      <c r="B35" s="118"/>
      <c r="C35" s="119"/>
      <c r="D35" s="118"/>
      <c r="E35" s="118"/>
      <c r="F35" s="125"/>
      <c r="G35" s="125"/>
      <c r="H35" s="125"/>
    </row>
    <row r="36" spans="1:8" x14ac:dyDescent="0.3">
      <c r="A36" s="118"/>
      <c r="B36" s="118"/>
      <c r="C36" s="119"/>
      <c r="D36" s="118"/>
      <c r="E36" s="118"/>
      <c r="F36" s="125"/>
      <c r="G36" s="125"/>
      <c r="H36" s="125"/>
    </row>
    <row r="37" spans="1:8" x14ac:dyDescent="0.3">
      <c r="A37" s="118"/>
      <c r="B37" s="118"/>
      <c r="C37" s="119"/>
      <c r="D37" s="118"/>
      <c r="E37" s="118"/>
      <c r="F37" s="125"/>
      <c r="G37" s="125"/>
      <c r="H37" s="125"/>
    </row>
    <row r="38" spans="1:8" x14ac:dyDescent="0.3">
      <c r="A38" s="118"/>
      <c r="B38" s="118"/>
      <c r="C38" s="119"/>
      <c r="D38" s="118"/>
      <c r="E38" s="118"/>
      <c r="F38" s="125"/>
      <c r="G38" s="125"/>
      <c r="H38" s="125"/>
    </row>
    <row r="39" spans="1:8" x14ac:dyDescent="0.3">
      <c r="A39" s="118"/>
      <c r="B39" s="118"/>
      <c r="C39" s="119"/>
      <c r="D39" s="118"/>
      <c r="E39" s="118"/>
      <c r="F39" s="125"/>
      <c r="G39" s="125"/>
      <c r="H39" s="125"/>
    </row>
    <row r="40" spans="1:8" x14ac:dyDescent="0.3">
      <c r="A40" s="118"/>
      <c r="B40" s="118"/>
      <c r="C40" s="119"/>
      <c r="D40" s="118"/>
      <c r="E40" s="118"/>
      <c r="F40" s="125"/>
      <c r="G40" s="125"/>
      <c r="H40" s="125"/>
    </row>
    <row r="41" spans="1:8" x14ac:dyDescent="0.3">
      <c r="A41" s="118"/>
      <c r="B41" s="118"/>
      <c r="C41" s="119"/>
      <c r="D41" s="118"/>
      <c r="E41" s="118"/>
      <c r="F41" s="125"/>
      <c r="G41" s="125"/>
      <c r="H41" s="125"/>
    </row>
    <row r="42" spans="1:8" x14ac:dyDescent="0.3">
      <c r="A42" s="118"/>
      <c r="B42" s="118"/>
      <c r="C42" s="119"/>
      <c r="D42" s="118"/>
      <c r="E42" s="118"/>
      <c r="F42" s="125"/>
      <c r="G42" s="125"/>
      <c r="H42" s="125"/>
    </row>
    <row r="43" spans="1:8" x14ac:dyDescent="0.3">
      <c r="A43" s="118"/>
      <c r="B43" s="118"/>
      <c r="C43" s="119"/>
      <c r="D43" s="118"/>
      <c r="E43" s="118"/>
      <c r="F43" s="125"/>
      <c r="G43" s="125"/>
      <c r="H43" s="125"/>
    </row>
    <row r="44" spans="1:8" x14ac:dyDescent="0.3">
      <c r="A44" s="118"/>
      <c r="B44" s="118"/>
      <c r="C44" s="119"/>
      <c r="D44" s="118"/>
      <c r="E44" s="118"/>
      <c r="F44" s="125"/>
      <c r="G44" s="125"/>
      <c r="H44" s="125"/>
    </row>
    <row r="45" spans="1:8" x14ac:dyDescent="0.3">
      <c r="A45" s="118"/>
      <c r="B45" s="118"/>
      <c r="C45" s="119"/>
      <c r="D45" s="118"/>
      <c r="E45" s="118"/>
      <c r="F45" s="125"/>
      <c r="G45" s="125"/>
      <c r="H45" s="125"/>
    </row>
    <row r="46" spans="1:8" x14ac:dyDescent="0.3">
      <c r="A46" s="118"/>
      <c r="B46" s="118"/>
      <c r="C46" s="119"/>
      <c r="D46" s="118"/>
      <c r="E46" s="118"/>
      <c r="F46" s="125"/>
      <c r="G46" s="125"/>
      <c r="H46" s="125"/>
    </row>
    <row r="47" spans="1:8" x14ac:dyDescent="0.3">
      <c r="A47" s="118"/>
      <c r="B47" s="118"/>
      <c r="C47" s="119"/>
      <c r="D47" s="118"/>
      <c r="E47" s="118"/>
      <c r="F47" s="125"/>
      <c r="G47" s="125"/>
      <c r="H47" s="125"/>
    </row>
    <row r="48" spans="1:8" x14ac:dyDescent="0.3">
      <c r="A48" s="118"/>
      <c r="B48" s="118"/>
      <c r="C48" s="119"/>
      <c r="D48" s="118"/>
      <c r="E48" s="118"/>
      <c r="F48" s="125"/>
      <c r="G48" s="125"/>
      <c r="H48" s="125"/>
    </row>
    <row r="49" spans="1:8" x14ac:dyDescent="0.3">
      <c r="A49" s="118"/>
      <c r="B49" s="118"/>
      <c r="C49" s="119"/>
      <c r="D49" s="118"/>
      <c r="E49" s="118"/>
      <c r="F49" s="125"/>
      <c r="G49" s="125"/>
      <c r="H49" s="125"/>
    </row>
    <row r="50" spans="1:8" x14ac:dyDescent="0.3">
      <c r="A50" s="118"/>
      <c r="B50" s="118"/>
      <c r="C50" s="119"/>
      <c r="D50" s="118"/>
      <c r="E50" s="118"/>
      <c r="F50" s="125"/>
      <c r="G50" s="125"/>
      <c r="H50" s="125"/>
    </row>
    <row r="51" spans="1:8" x14ac:dyDescent="0.3">
      <c r="A51" s="118"/>
      <c r="B51" s="118"/>
      <c r="C51" s="119"/>
      <c r="D51" s="118"/>
      <c r="E51" s="118"/>
      <c r="F51" s="125"/>
      <c r="G51" s="125"/>
      <c r="H51" s="125"/>
    </row>
    <row r="52" spans="1:8" x14ac:dyDescent="0.3">
      <c r="A52" s="118"/>
      <c r="B52" s="118"/>
      <c r="C52" s="119"/>
      <c r="D52" s="118"/>
      <c r="E52" s="118"/>
      <c r="F52" s="125"/>
      <c r="G52" s="125"/>
      <c r="H52" s="125"/>
    </row>
    <row r="53" spans="1:8" x14ac:dyDescent="0.3">
      <c r="A53" s="118"/>
      <c r="B53" s="118"/>
      <c r="C53" s="119"/>
      <c r="D53" s="118"/>
      <c r="E53" s="118"/>
      <c r="F53" s="125"/>
      <c r="G53" s="125"/>
      <c r="H53" s="125"/>
    </row>
    <row r="54" spans="1:8" x14ac:dyDescent="0.3">
      <c r="A54" s="118"/>
      <c r="B54" s="118"/>
      <c r="C54" s="119"/>
      <c r="D54" s="118"/>
      <c r="E54" s="118"/>
      <c r="F54" s="125"/>
      <c r="G54" s="125"/>
      <c r="H54" s="125"/>
    </row>
    <row r="55" spans="1:8" x14ac:dyDescent="0.3">
      <c r="A55" s="118"/>
      <c r="B55" s="118"/>
      <c r="C55" s="119"/>
      <c r="D55" s="118"/>
      <c r="E55" s="118"/>
      <c r="F55" s="125"/>
      <c r="G55" s="125"/>
      <c r="H55" s="125"/>
    </row>
    <row r="56" spans="1:8" x14ac:dyDescent="0.3">
      <c r="A56" s="118"/>
      <c r="B56" s="118"/>
      <c r="C56" s="119"/>
      <c r="D56" s="118"/>
      <c r="E56" s="118"/>
      <c r="F56" s="125"/>
      <c r="G56" s="125"/>
      <c r="H56" s="125"/>
    </row>
    <row r="57" spans="1:8" x14ac:dyDescent="0.3">
      <c r="A57" s="118"/>
      <c r="B57" s="118"/>
      <c r="C57" s="119"/>
      <c r="D57" s="118"/>
      <c r="E57" s="118"/>
    </row>
    <row r="58" spans="1:8" x14ac:dyDescent="0.3">
      <c r="A58" s="118"/>
      <c r="B58" s="118"/>
      <c r="C58" s="119"/>
      <c r="D58" s="118"/>
      <c r="E58" s="118"/>
    </row>
    <row r="59" spans="1:8" x14ac:dyDescent="0.3">
      <c r="A59" s="118"/>
      <c r="B59" s="118"/>
      <c r="C59" s="119"/>
      <c r="D59" s="118"/>
      <c r="E59" s="118"/>
    </row>
    <row r="60" spans="1:8" x14ac:dyDescent="0.3">
      <c r="A60" s="118"/>
      <c r="B60" s="118"/>
      <c r="C60" s="119"/>
      <c r="D60" s="118"/>
      <c r="E60" s="118"/>
    </row>
    <row r="61" spans="1:8" x14ac:dyDescent="0.3">
      <c r="A61" s="118"/>
      <c r="B61" s="118"/>
      <c r="C61" s="119"/>
      <c r="D61" s="118"/>
      <c r="E61" s="118"/>
    </row>
    <row r="62" spans="1:8" x14ac:dyDescent="0.3">
      <c r="A62" s="118"/>
      <c r="B62" s="118"/>
      <c r="C62" s="119"/>
      <c r="D62" s="118"/>
      <c r="E62" s="118"/>
    </row>
    <row r="63" spans="1:8" x14ac:dyDescent="0.3">
      <c r="A63" s="118"/>
      <c r="B63" s="118"/>
      <c r="C63" s="119"/>
      <c r="D63" s="118"/>
      <c r="E63" s="118"/>
    </row>
    <row r="64" spans="1:8" x14ac:dyDescent="0.3">
      <c r="A64" s="118"/>
      <c r="B64" s="118"/>
      <c r="C64" s="119"/>
      <c r="D64" s="118"/>
      <c r="E64" s="118"/>
    </row>
    <row r="65" spans="1:5" x14ac:dyDescent="0.3">
      <c r="A65" s="118"/>
      <c r="B65" s="118"/>
      <c r="C65" s="119"/>
      <c r="D65" s="118"/>
      <c r="E65" s="118"/>
    </row>
    <row r="66" spans="1:5" x14ac:dyDescent="0.3">
      <c r="A66" s="118"/>
      <c r="B66" s="118"/>
      <c r="C66" s="119"/>
      <c r="D66" s="118"/>
      <c r="E66" s="118"/>
    </row>
    <row r="67" spans="1:5" x14ac:dyDescent="0.3">
      <c r="A67" s="118"/>
      <c r="B67" s="118"/>
      <c r="C67" s="119"/>
      <c r="D67" s="118"/>
      <c r="E67" s="118"/>
    </row>
    <row r="68" spans="1:5" x14ac:dyDescent="0.3">
      <c r="A68" s="118"/>
      <c r="B68" s="118"/>
      <c r="C68" s="119"/>
      <c r="D68" s="118"/>
      <c r="E68" s="118"/>
    </row>
    <row r="69" spans="1:5" x14ac:dyDescent="0.3">
      <c r="A69" s="118"/>
      <c r="B69" s="118"/>
      <c r="C69" s="119"/>
      <c r="D69" s="118"/>
      <c r="E69" s="118"/>
    </row>
    <row r="70" spans="1:5" x14ac:dyDescent="0.3">
      <c r="A70" s="118"/>
      <c r="B70" s="118"/>
      <c r="C70" s="119"/>
      <c r="D70" s="118"/>
      <c r="E70" s="118"/>
    </row>
    <row r="71" spans="1:5" x14ac:dyDescent="0.3">
      <c r="A71" s="118"/>
      <c r="B71" s="118"/>
      <c r="C71" s="119"/>
      <c r="D71" s="118"/>
      <c r="E71" s="118"/>
    </row>
    <row r="72" spans="1:5" x14ac:dyDescent="0.3">
      <c r="A72" s="118"/>
      <c r="B72" s="118"/>
      <c r="C72" s="119"/>
      <c r="D72" s="118"/>
      <c r="E72" s="118"/>
    </row>
    <row r="73" spans="1:5" x14ac:dyDescent="0.3">
      <c r="A73" s="118"/>
      <c r="B73" s="118"/>
      <c r="C73" s="119"/>
      <c r="D73" s="118"/>
      <c r="E73" s="118"/>
    </row>
    <row r="74" spans="1:5" x14ac:dyDescent="0.3">
      <c r="A74" s="118"/>
      <c r="B74" s="118"/>
      <c r="C74" s="119"/>
      <c r="D74" s="118"/>
      <c r="E74" s="118"/>
    </row>
    <row r="75" spans="1:5" x14ac:dyDescent="0.3">
      <c r="A75" s="118"/>
      <c r="B75" s="118"/>
      <c r="C75" s="119"/>
      <c r="D75" s="118"/>
      <c r="E75" s="118"/>
    </row>
    <row r="76" spans="1:5" x14ac:dyDescent="0.3">
      <c r="A76" s="118"/>
      <c r="B76" s="118"/>
      <c r="C76" s="119"/>
      <c r="D76" s="118"/>
      <c r="E76" s="118"/>
    </row>
    <row r="77" spans="1:5" x14ac:dyDescent="0.3">
      <c r="A77" s="118"/>
      <c r="B77" s="118"/>
      <c r="C77" s="119"/>
      <c r="D77" s="118"/>
      <c r="E77" s="118"/>
    </row>
    <row r="78" spans="1:5" x14ac:dyDescent="0.3">
      <c r="A78" s="118"/>
      <c r="B78" s="118"/>
      <c r="C78" s="119"/>
      <c r="D78" s="118"/>
      <c r="E78" s="118"/>
    </row>
    <row r="79" spans="1:5" x14ac:dyDescent="0.3">
      <c r="A79" s="118"/>
      <c r="B79" s="118"/>
      <c r="C79" s="119"/>
      <c r="D79" s="118"/>
      <c r="E79" s="118"/>
    </row>
    <row r="80" spans="1:5" x14ac:dyDescent="0.3">
      <c r="A80" s="118"/>
      <c r="B80" s="118"/>
      <c r="C80" s="119"/>
      <c r="D80" s="118"/>
      <c r="E80" s="118"/>
    </row>
    <row r="81" spans="1:5" x14ac:dyDescent="0.3">
      <c r="A81" s="118"/>
      <c r="B81" s="118"/>
      <c r="C81" s="119"/>
      <c r="D81" s="118"/>
      <c r="E81" s="118"/>
    </row>
    <row r="82" spans="1:5" x14ac:dyDescent="0.3">
      <c r="A82" s="118"/>
      <c r="B82" s="118"/>
      <c r="C82" s="119"/>
      <c r="D82" s="118"/>
      <c r="E82" s="118"/>
    </row>
    <row r="83" spans="1:5" x14ac:dyDescent="0.3">
      <c r="A83" s="118"/>
      <c r="B83" s="118"/>
      <c r="C83" s="119"/>
      <c r="D83" s="118"/>
      <c r="E83" s="118"/>
    </row>
  </sheetData>
  <sortState ref="A3:C19">
    <sortCondition ref="A3"/>
  </sortState>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5"/>
  <sheetViews>
    <sheetView showGridLines="0" view="pageLayout" zoomScaleNormal="100" zoomScaleSheetLayoutView="145" workbookViewId="0">
      <selection activeCell="E3" sqref="E3"/>
    </sheetView>
  </sheetViews>
  <sheetFormatPr baseColWidth="10" defaultColWidth="10.85546875" defaultRowHeight="15" x14ac:dyDescent="0.3"/>
  <cols>
    <col min="1" max="1" width="84.140625" style="124" customWidth="1"/>
    <col min="2" max="2" width="4" style="124" customWidth="1"/>
    <col min="3" max="3" width="23.7109375" style="124" customWidth="1"/>
    <col min="4" max="4" width="13.28515625" style="124" customWidth="1"/>
    <col min="5" max="5" width="19" style="124" customWidth="1"/>
    <col min="6" max="6" width="20" style="124" customWidth="1"/>
    <col min="7" max="16384" width="10.85546875" style="124"/>
  </cols>
  <sheetData>
    <row r="1" spans="1:10" s="117" customFormat="1" ht="22.15" customHeight="1" x14ac:dyDescent="0.35">
      <c r="A1" s="140" t="s">
        <v>91</v>
      </c>
      <c r="B1" s="115"/>
      <c r="C1" s="115"/>
      <c r="D1" s="115"/>
      <c r="E1" s="115"/>
      <c r="F1" s="115"/>
      <c r="G1" s="115"/>
      <c r="H1" s="115"/>
    </row>
    <row r="2" spans="1:10" s="117" customFormat="1" ht="4.5" customHeight="1" x14ac:dyDescent="0.35">
      <c r="A2" s="140"/>
      <c r="B2" s="115"/>
      <c r="C2" s="115"/>
      <c r="D2" s="115"/>
      <c r="E2" s="115"/>
      <c r="F2" s="115"/>
      <c r="G2" s="115"/>
      <c r="H2" s="115"/>
    </row>
    <row r="3" spans="1:10" s="122" customFormat="1" ht="357.75" customHeight="1" x14ac:dyDescent="0.15">
      <c r="A3" s="177" t="s">
        <v>147</v>
      </c>
      <c r="B3" s="118"/>
      <c r="C3" s="118"/>
      <c r="D3" s="141"/>
      <c r="E3" s="142"/>
      <c r="I3" s="143"/>
      <c r="J3" s="143"/>
    </row>
    <row r="4" spans="1:10" ht="15.75" x14ac:dyDescent="0.3">
      <c r="A4"/>
      <c r="B4" s="118"/>
      <c r="C4" s="118"/>
    </row>
    <row r="5" spans="1:10" ht="15.75" x14ac:dyDescent="0.3">
      <c r="A5"/>
      <c r="B5" s="118"/>
      <c r="C5" s="118"/>
    </row>
    <row r="6" spans="1:10" ht="15.75" x14ac:dyDescent="0.3">
      <c r="A6"/>
      <c r="B6" s="118"/>
      <c r="C6" s="118"/>
    </row>
    <row r="7" spans="1:10" ht="15.75" x14ac:dyDescent="0.3">
      <c r="A7"/>
      <c r="B7" s="118"/>
      <c r="C7" s="118"/>
    </row>
    <row r="8" spans="1:10" ht="15.75" x14ac:dyDescent="0.3">
      <c r="A8"/>
      <c r="B8" s="118"/>
      <c r="C8" s="118"/>
    </row>
    <row r="9" spans="1:10" ht="15.75" x14ac:dyDescent="0.3">
      <c r="A9"/>
      <c r="B9" s="118"/>
      <c r="C9" s="118"/>
    </row>
    <row r="10" spans="1:10" ht="15.75" x14ac:dyDescent="0.3">
      <c r="A10"/>
      <c r="B10" s="118"/>
      <c r="C10" s="118"/>
    </row>
    <row r="11" spans="1:10" ht="15.75" x14ac:dyDescent="0.3">
      <c r="A11"/>
      <c r="B11" s="118"/>
      <c r="C11" s="118"/>
    </row>
    <row r="12" spans="1:10" ht="15.75" x14ac:dyDescent="0.3">
      <c r="A12"/>
      <c r="B12" s="118"/>
      <c r="C12" s="118"/>
    </row>
    <row r="13" spans="1:10" ht="15.75" x14ac:dyDescent="0.3">
      <c r="A13"/>
      <c r="B13" s="118"/>
      <c r="C13" s="118"/>
    </row>
    <row r="14" spans="1:10" ht="15.75" x14ac:dyDescent="0.3">
      <c r="A14"/>
      <c r="B14" s="118"/>
      <c r="C14" s="118"/>
    </row>
    <row r="15" spans="1:10" ht="15.75" x14ac:dyDescent="0.3">
      <c r="A15"/>
      <c r="B15" s="118"/>
      <c r="C15" s="118"/>
    </row>
    <row r="16" spans="1:10" ht="15.75" x14ac:dyDescent="0.3">
      <c r="A16"/>
      <c r="B16" s="118"/>
      <c r="C16" s="118"/>
    </row>
    <row r="17" spans="1:3" ht="15.75" x14ac:dyDescent="0.3">
      <c r="A17"/>
      <c r="B17" s="118"/>
      <c r="C17" s="118"/>
    </row>
    <row r="18" spans="1:3" x14ac:dyDescent="0.3">
      <c r="A18" s="118"/>
      <c r="B18" s="118"/>
      <c r="C18" s="118"/>
    </row>
    <row r="19" spans="1:3" x14ac:dyDescent="0.3">
      <c r="A19" s="118"/>
      <c r="B19" s="118"/>
      <c r="C19" s="118"/>
    </row>
    <row r="20" spans="1:3" x14ac:dyDescent="0.3">
      <c r="A20" s="118"/>
      <c r="B20" s="118"/>
      <c r="C20" s="118"/>
    </row>
    <row r="21" spans="1:3" x14ac:dyDescent="0.3">
      <c r="A21" s="118"/>
      <c r="B21" s="118"/>
      <c r="C21" s="118"/>
    </row>
    <row r="22" spans="1:3" x14ac:dyDescent="0.3">
      <c r="A22" s="118"/>
      <c r="B22" s="118"/>
      <c r="C22" s="118"/>
    </row>
    <row r="23" spans="1:3" x14ac:dyDescent="0.3">
      <c r="A23" s="118"/>
      <c r="B23" s="118"/>
      <c r="C23" s="118"/>
    </row>
    <row r="24" spans="1:3" x14ac:dyDescent="0.3">
      <c r="A24" s="118"/>
      <c r="B24" s="118"/>
      <c r="C24" s="118"/>
    </row>
    <row r="25" spans="1:3" x14ac:dyDescent="0.3">
      <c r="A25" s="118"/>
      <c r="B25" s="118"/>
      <c r="C25" s="118"/>
    </row>
    <row r="26" spans="1:3" x14ac:dyDescent="0.3">
      <c r="A26" s="118"/>
      <c r="B26" s="118"/>
      <c r="C26" s="118"/>
    </row>
    <row r="27" spans="1:3" x14ac:dyDescent="0.3">
      <c r="A27" s="118"/>
      <c r="B27" s="118"/>
      <c r="C27" s="118"/>
    </row>
    <row r="28" spans="1:3" x14ac:dyDescent="0.3">
      <c r="A28" s="118"/>
      <c r="B28" s="118"/>
      <c r="C28" s="118"/>
    </row>
    <row r="29" spans="1:3" x14ac:dyDescent="0.3">
      <c r="A29" s="118"/>
      <c r="B29" s="118"/>
      <c r="C29" s="118"/>
    </row>
    <row r="30" spans="1:3" x14ac:dyDescent="0.3">
      <c r="A30" s="118"/>
      <c r="B30" s="118"/>
      <c r="C30" s="118"/>
    </row>
    <row r="31" spans="1:3" x14ac:dyDescent="0.3">
      <c r="A31" s="118"/>
      <c r="B31" s="118"/>
      <c r="C31" s="118"/>
    </row>
    <row r="32" spans="1:3" x14ac:dyDescent="0.3">
      <c r="A32" s="118"/>
      <c r="B32" s="118"/>
      <c r="C32" s="118"/>
    </row>
    <row r="33" spans="1:3" x14ac:dyDescent="0.3">
      <c r="A33" s="118"/>
      <c r="B33" s="118"/>
      <c r="C33" s="118"/>
    </row>
    <row r="34" spans="1:3" x14ac:dyDescent="0.3">
      <c r="A34" s="118"/>
      <c r="B34" s="118"/>
      <c r="C34" s="118"/>
    </row>
    <row r="35" spans="1:3" x14ac:dyDescent="0.3">
      <c r="A35" s="118"/>
      <c r="B35" s="118"/>
      <c r="C35" s="118"/>
    </row>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8"/>
  <sheetViews>
    <sheetView showGridLines="0" view="pageLayout" zoomScaleNormal="100" zoomScaleSheetLayoutView="100" workbookViewId="0">
      <selection activeCell="G17" sqref="G17"/>
    </sheetView>
  </sheetViews>
  <sheetFormatPr baseColWidth="10" defaultColWidth="10.85546875" defaultRowHeight="15" outlineLevelRow="1" outlineLevelCol="1" x14ac:dyDescent="0.3"/>
  <cols>
    <col min="1" max="1" width="12.140625" style="4" customWidth="1"/>
    <col min="2" max="2" width="10.7109375" style="4" customWidth="1"/>
    <col min="3" max="5" width="10.140625" style="4" customWidth="1"/>
    <col min="6" max="6" width="12" style="4" customWidth="1"/>
    <col min="7" max="7" width="9.42578125" style="4" customWidth="1"/>
    <col min="8" max="8" width="10.140625" style="4" customWidth="1"/>
    <col min="9" max="9" width="10.85546875" style="4" hidden="1" customWidth="1" outlineLevel="1"/>
    <col min="10" max="10" width="10.85546875" style="4" collapsed="1"/>
    <col min="11" max="11" width="11.42578125" style="4" bestFit="1" customWidth="1"/>
    <col min="12" max="16384" width="10.85546875" style="4"/>
  </cols>
  <sheetData>
    <row r="1" spans="1:21" s="21" customFormat="1" ht="22.15" customHeight="1" x14ac:dyDescent="0.3">
      <c r="A1" s="20" t="str">
        <f>CONCATENATE(Inhalt_K5!B26,"   ",Inhalt_K5!C26)</f>
        <v>500   Entwicklung des Tourismus in der Hansestadt Lübeck von 1988 - 2024</v>
      </c>
    </row>
    <row r="2" spans="1:21" s="22" customFormat="1" ht="6.75" customHeight="1" collapsed="1" x14ac:dyDescent="0.25"/>
    <row r="3" spans="1:21" s="10" customFormat="1" ht="39.75" customHeight="1" x14ac:dyDescent="0.3">
      <c r="A3" s="192" t="s">
        <v>3</v>
      </c>
      <c r="B3" s="188" t="s">
        <v>4</v>
      </c>
      <c r="C3" s="186" t="s">
        <v>5</v>
      </c>
      <c r="D3" s="186" t="s">
        <v>6</v>
      </c>
      <c r="E3" s="186" t="s">
        <v>77</v>
      </c>
      <c r="F3" s="186" t="s">
        <v>36</v>
      </c>
      <c r="G3" s="186" t="s">
        <v>8</v>
      </c>
      <c r="H3" s="188" t="s">
        <v>46</v>
      </c>
      <c r="J3" s="14"/>
    </row>
    <row r="4" spans="1:21" s="10" customFormat="1" ht="12.75" customHeight="1" x14ac:dyDescent="0.3">
      <c r="A4" s="193"/>
      <c r="B4" s="189"/>
      <c r="C4" s="187"/>
      <c r="D4" s="187"/>
      <c r="E4" s="187"/>
      <c r="F4" s="187"/>
      <c r="G4" s="187"/>
      <c r="H4" s="189"/>
    </row>
    <row r="5" spans="1:21" s="10" customFormat="1" ht="22.35" customHeight="1" x14ac:dyDescent="0.3">
      <c r="A5" s="35">
        <v>1988</v>
      </c>
      <c r="B5" s="36">
        <v>79</v>
      </c>
      <c r="C5" s="36">
        <v>4206</v>
      </c>
      <c r="D5" s="36">
        <v>304004</v>
      </c>
      <c r="E5" s="37">
        <v>619959</v>
      </c>
      <c r="F5" s="38">
        <v>2.04</v>
      </c>
      <c r="G5" s="39">
        <f>E5/C5/366*100</f>
        <v>40.272873256783825</v>
      </c>
      <c r="H5" s="40">
        <f t="shared" ref="H5:H33" si="0">E5/C5</f>
        <v>147.3987161198288</v>
      </c>
      <c r="I5" s="23"/>
    </row>
    <row r="6" spans="1:21" s="21" customFormat="1" hidden="1" outlineLevel="1" x14ac:dyDescent="0.3">
      <c r="A6" s="41">
        <v>1989</v>
      </c>
      <c r="B6" s="42">
        <v>85</v>
      </c>
      <c r="C6" s="42">
        <v>4502</v>
      </c>
      <c r="D6" s="42">
        <v>349937</v>
      </c>
      <c r="E6" s="43">
        <v>689645</v>
      </c>
      <c r="F6" s="44">
        <v>1.97</v>
      </c>
      <c r="G6" s="39">
        <f t="shared" ref="G6:G32" si="1">E6/C6/365*100</f>
        <v>41.968866196454542</v>
      </c>
      <c r="H6" s="40">
        <f t="shared" si="0"/>
        <v>153.18636161705908</v>
      </c>
      <c r="I6" s="23"/>
      <c r="J6" s="24"/>
      <c r="K6" s="25"/>
      <c r="L6" s="25"/>
      <c r="M6" s="25"/>
      <c r="N6" s="25"/>
      <c r="O6" s="25"/>
      <c r="P6" s="25"/>
      <c r="Q6" s="25"/>
      <c r="R6" s="25"/>
      <c r="S6" s="25"/>
      <c r="T6" s="25"/>
    </row>
    <row r="7" spans="1:21" s="21" customFormat="1" ht="17.25" customHeight="1" collapsed="1" x14ac:dyDescent="0.3">
      <c r="A7" s="41">
        <v>1990</v>
      </c>
      <c r="B7" s="42">
        <v>84</v>
      </c>
      <c r="C7" s="42">
        <v>4557</v>
      </c>
      <c r="D7" s="42">
        <v>410318</v>
      </c>
      <c r="E7" s="43">
        <v>807939</v>
      </c>
      <c r="F7" s="44">
        <v>1.97</v>
      </c>
      <c r="G7" s="39">
        <f t="shared" si="1"/>
        <v>48.574314392128926</v>
      </c>
      <c r="H7" s="40">
        <f t="shared" si="0"/>
        <v>177.29624753127058</v>
      </c>
      <c r="I7" s="23"/>
      <c r="J7" s="24"/>
      <c r="K7" s="25"/>
      <c r="L7" s="25"/>
      <c r="M7" s="25"/>
      <c r="N7" s="25"/>
      <c r="O7" s="25"/>
      <c r="P7" s="25"/>
      <c r="Q7" s="25"/>
      <c r="R7" s="25"/>
      <c r="S7" s="25"/>
      <c r="T7" s="25"/>
    </row>
    <row r="8" spans="1:21" s="21" customFormat="1" ht="12" hidden="1" customHeight="1" outlineLevel="1" x14ac:dyDescent="0.3">
      <c r="A8" s="41">
        <v>1991</v>
      </c>
      <c r="B8" s="42">
        <v>85</v>
      </c>
      <c r="C8" s="42">
        <v>4671</v>
      </c>
      <c r="D8" s="42">
        <v>436119</v>
      </c>
      <c r="E8" s="43">
        <v>863276</v>
      </c>
      <c r="F8" s="44">
        <v>1.98</v>
      </c>
      <c r="G8" s="39">
        <f t="shared" si="1"/>
        <v>50.634547763378237</v>
      </c>
      <c r="H8" s="40">
        <f t="shared" si="0"/>
        <v>184.81609933633055</v>
      </c>
      <c r="I8" s="23"/>
      <c r="J8" s="24"/>
      <c r="K8" s="25"/>
      <c r="L8" s="25"/>
      <c r="M8" s="25"/>
      <c r="N8" s="25"/>
      <c r="O8" s="25"/>
      <c r="P8" s="25"/>
      <c r="Q8" s="25"/>
      <c r="R8" s="25"/>
      <c r="S8" s="25"/>
      <c r="T8" s="25"/>
    </row>
    <row r="9" spans="1:21" s="21" customFormat="1" ht="12" hidden="1" customHeight="1" outlineLevel="1" x14ac:dyDescent="0.3">
      <c r="A9" s="41">
        <v>1992</v>
      </c>
      <c r="B9" s="42">
        <v>85</v>
      </c>
      <c r="C9" s="42">
        <v>5293</v>
      </c>
      <c r="D9" s="42">
        <v>432353</v>
      </c>
      <c r="E9" s="43">
        <v>891675</v>
      </c>
      <c r="F9" s="44">
        <v>2.06</v>
      </c>
      <c r="G9" s="39">
        <f>E9/C9/366*100</f>
        <v>46.028159678883029</v>
      </c>
      <c r="H9" s="40">
        <f t="shared" si="0"/>
        <v>168.46306442471189</v>
      </c>
      <c r="I9" s="23"/>
      <c r="J9" s="24"/>
      <c r="K9" s="25"/>
      <c r="L9" s="25"/>
      <c r="M9" s="25"/>
      <c r="N9" s="25"/>
      <c r="O9" s="25"/>
      <c r="P9" s="25"/>
      <c r="Q9" s="25"/>
      <c r="R9" s="25"/>
      <c r="S9" s="25"/>
      <c r="T9" s="25"/>
    </row>
    <row r="10" spans="1:21" s="21" customFormat="1" ht="12" hidden="1" customHeight="1" outlineLevel="1" x14ac:dyDescent="0.3">
      <c r="A10" s="41">
        <v>1993</v>
      </c>
      <c r="B10" s="42">
        <v>85</v>
      </c>
      <c r="C10" s="42">
        <v>5471</v>
      </c>
      <c r="D10" s="42">
        <v>367454</v>
      </c>
      <c r="E10" s="43">
        <v>807897</v>
      </c>
      <c r="F10" s="44">
        <v>2.2000000000000002</v>
      </c>
      <c r="G10" s="39">
        <f t="shared" si="1"/>
        <v>40.457255316325437</v>
      </c>
      <c r="H10" s="40">
        <f t="shared" si="0"/>
        <v>147.66898190458784</v>
      </c>
      <c r="I10" s="23"/>
      <c r="J10" s="24"/>
      <c r="K10" s="25"/>
      <c r="L10" s="25"/>
      <c r="M10" s="26"/>
      <c r="N10" s="26"/>
      <c r="O10" s="26"/>
      <c r="P10" s="26"/>
      <c r="Q10" s="26"/>
      <c r="R10" s="26"/>
      <c r="S10" s="26"/>
      <c r="T10" s="26"/>
      <c r="U10" s="27"/>
    </row>
    <row r="11" spans="1:21" s="21" customFormat="1" ht="12" hidden="1" customHeight="1" outlineLevel="1" x14ac:dyDescent="0.3">
      <c r="A11" s="41">
        <v>1994</v>
      </c>
      <c r="B11" s="42">
        <v>88</v>
      </c>
      <c r="C11" s="42">
        <v>5699</v>
      </c>
      <c r="D11" s="42">
        <v>360095</v>
      </c>
      <c r="E11" s="43">
        <v>819301</v>
      </c>
      <c r="F11" s="44">
        <v>2.2799999999999998</v>
      </c>
      <c r="G11" s="39">
        <f t="shared" si="1"/>
        <v>39.386914791588055</v>
      </c>
      <c r="H11" s="40">
        <f t="shared" si="0"/>
        <v>143.76223898929638</v>
      </c>
      <c r="I11" s="23"/>
      <c r="J11" s="24"/>
      <c r="K11" s="25"/>
      <c r="L11" s="25"/>
      <c r="M11" s="25"/>
      <c r="N11" s="25"/>
      <c r="O11" s="25"/>
      <c r="P11" s="25"/>
      <c r="Q11" s="25"/>
      <c r="R11" s="25"/>
      <c r="S11" s="25"/>
      <c r="T11" s="25"/>
    </row>
    <row r="12" spans="1:21" s="21" customFormat="1" ht="17.25" customHeight="1" collapsed="1" x14ac:dyDescent="0.3">
      <c r="A12" s="41">
        <v>1995</v>
      </c>
      <c r="B12" s="42">
        <v>93</v>
      </c>
      <c r="C12" s="42">
        <v>5744</v>
      </c>
      <c r="D12" s="42">
        <v>357837</v>
      </c>
      <c r="E12" s="43">
        <v>825370</v>
      </c>
      <c r="F12" s="44">
        <v>2.31</v>
      </c>
      <c r="G12" s="39">
        <f>E12/C12/365*100</f>
        <v>39.367821574388522</v>
      </c>
      <c r="H12" s="40">
        <f t="shared" si="0"/>
        <v>143.6925487465181</v>
      </c>
      <c r="I12" s="23"/>
      <c r="J12" s="24"/>
      <c r="K12" s="25"/>
      <c r="L12" s="25"/>
      <c r="M12" s="25"/>
      <c r="N12" s="25"/>
      <c r="O12" s="25"/>
      <c r="P12" s="25"/>
      <c r="Q12" s="25"/>
      <c r="R12" s="25"/>
      <c r="S12" s="25"/>
      <c r="T12" s="25"/>
    </row>
    <row r="13" spans="1:21" s="21" customFormat="1" ht="12" hidden="1" customHeight="1" outlineLevel="1" x14ac:dyDescent="0.3">
      <c r="A13" s="41">
        <v>1996</v>
      </c>
      <c r="B13" s="42">
        <v>92</v>
      </c>
      <c r="C13" s="42">
        <v>5638</v>
      </c>
      <c r="D13" s="42">
        <v>367717</v>
      </c>
      <c r="E13" s="43">
        <v>817746</v>
      </c>
      <c r="F13" s="44">
        <v>2.2200000000000002</v>
      </c>
      <c r="G13" s="39">
        <f>E13/C13/366*100</f>
        <v>39.628923173547179</v>
      </c>
      <c r="H13" s="40">
        <f t="shared" si="0"/>
        <v>145.04185881518268</v>
      </c>
      <c r="I13" s="23"/>
      <c r="J13" s="24"/>
      <c r="K13" s="25"/>
      <c r="L13" s="25"/>
      <c r="M13" s="25"/>
      <c r="N13" s="25"/>
      <c r="O13" s="25"/>
      <c r="P13" s="25"/>
      <c r="Q13" s="25"/>
      <c r="R13" s="25"/>
      <c r="S13" s="25"/>
      <c r="T13" s="25"/>
    </row>
    <row r="14" spans="1:21" s="21" customFormat="1" ht="12" hidden="1" customHeight="1" outlineLevel="1" x14ac:dyDescent="0.3">
      <c r="A14" s="41">
        <v>1997</v>
      </c>
      <c r="B14" s="42">
        <v>94</v>
      </c>
      <c r="C14" s="42">
        <v>5401</v>
      </c>
      <c r="D14" s="42">
        <v>363089</v>
      </c>
      <c r="E14" s="43">
        <v>772643</v>
      </c>
      <c r="F14" s="44">
        <v>2.13</v>
      </c>
      <c r="G14" s="39">
        <f t="shared" si="1"/>
        <v>39.193300073806725</v>
      </c>
      <c r="H14" s="40">
        <f t="shared" si="0"/>
        <v>143.05554526939454</v>
      </c>
      <c r="I14" s="23"/>
      <c r="J14" s="24"/>
      <c r="K14" s="25"/>
      <c r="L14" s="25"/>
      <c r="M14" s="25"/>
      <c r="N14" s="25"/>
      <c r="O14" s="25"/>
      <c r="P14" s="25"/>
      <c r="Q14" s="25"/>
      <c r="R14" s="25"/>
      <c r="S14" s="25"/>
      <c r="T14" s="25"/>
    </row>
    <row r="15" spans="1:21" s="21" customFormat="1" ht="12" hidden="1" customHeight="1" outlineLevel="1" x14ac:dyDescent="0.3">
      <c r="A15" s="41">
        <v>1998</v>
      </c>
      <c r="B15" s="42">
        <v>95</v>
      </c>
      <c r="C15" s="42">
        <v>5576</v>
      </c>
      <c r="D15" s="42">
        <v>370856</v>
      </c>
      <c r="E15" s="43">
        <v>798050</v>
      </c>
      <c r="F15" s="44">
        <v>2.15</v>
      </c>
      <c r="G15" s="39">
        <f t="shared" si="1"/>
        <v>39.211591753306735</v>
      </c>
      <c r="H15" s="40">
        <f t="shared" si="0"/>
        <v>143.12230989956959</v>
      </c>
      <c r="I15" s="23"/>
      <c r="J15" s="24"/>
      <c r="K15" s="25"/>
      <c r="L15" s="25"/>
      <c r="M15" s="26"/>
      <c r="N15" s="26"/>
      <c r="O15" s="26"/>
      <c r="P15" s="26"/>
      <c r="Q15" s="26"/>
      <c r="R15" s="26"/>
      <c r="S15" s="26"/>
      <c r="T15" s="26"/>
      <c r="U15" s="27"/>
    </row>
    <row r="16" spans="1:21" s="21" customFormat="1" ht="12" hidden="1" customHeight="1" outlineLevel="1" x14ac:dyDescent="0.3">
      <c r="A16" s="41">
        <v>1999</v>
      </c>
      <c r="B16" s="42">
        <v>100</v>
      </c>
      <c r="C16" s="42">
        <v>5868</v>
      </c>
      <c r="D16" s="42">
        <v>380464</v>
      </c>
      <c r="E16" s="43">
        <v>825440</v>
      </c>
      <c r="F16" s="44">
        <v>2.17</v>
      </c>
      <c r="G16" s="39">
        <f t="shared" si="1"/>
        <v>38.539186299502298</v>
      </c>
      <c r="H16" s="40">
        <f t="shared" si="0"/>
        <v>140.66802999318338</v>
      </c>
      <c r="I16" s="23"/>
      <c r="J16" s="24"/>
      <c r="K16" s="25"/>
      <c r="L16" s="25"/>
      <c r="M16" s="25"/>
      <c r="N16" s="25"/>
      <c r="O16" s="25"/>
      <c r="P16" s="25"/>
      <c r="Q16" s="25"/>
      <c r="R16" s="25"/>
      <c r="S16" s="25"/>
      <c r="T16" s="25"/>
    </row>
    <row r="17" spans="1:21" s="21" customFormat="1" ht="17.25" customHeight="1" collapsed="1" x14ac:dyDescent="0.3">
      <c r="A17" s="41">
        <v>2000</v>
      </c>
      <c r="B17" s="42">
        <v>104</v>
      </c>
      <c r="C17" s="42">
        <v>6151</v>
      </c>
      <c r="D17" s="42">
        <v>423025</v>
      </c>
      <c r="E17" s="43">
        <v>893945</v>
      </c>
      <c r="F17" s="44">
        <v>2.11</v>
      </c>
      <c r="G17" s="39">
        <f>E17/C17/366*100</f>
        <v>39.708546213552729</v>
      </c>
      <c r="H17" s="40">
        <f t="shared" si="0"/>
        <v>145.33327914160299</v>
      </c>
      <c r="I17" s="23"/>
      <c r="J17" s="24"/>
      <c r="K17" s="25"/>
      <c r="L17" s="25"/>
      <c r="M17" s="25"/>
      <c r="N17" s="25"/>
      <c r="O17" s="25"/>
      <c r="P17" s="25"/>
      <c r="Q17" s="25"/>
      <c r="R17" s="25"/>
      <c r="S17" s="25"/>
      <c r="T17" s="25"/>
    </row>
    <row r="18" spans="1:21" s="21" customFormat="1" ht="12" hidden="1" customHeight="1" outlineLevel="1" x14ac:dyDescent="0.3">
      <c r="A18" s="41">
        <v>2001</v>
      </c>
      <c r="B18" s="42">
        <v>102</v>
      </c>
      <c r="C18" s="42">
        <v>5976</v>
      </c>
      <c r="D18" s="42">
        <v>417647</v>
      </c>
      <c r="E18" s="43">
        <v>876025</v>
      </c>
      <c r="F18" s="44">
        <v>2.1</v>
      </c>
      <c r="G18" s="39">
        <f t="shared" si="1"/>
        <v>40.161788707340776</v>
      </c>
      <c r="H18" s="40">
        <f t="shared" si="0"/>
        <v>146.59052878179384</v>
      </c>
      <c r="I18" s="23"/>
      <c r="J18" s="24"/>
      <c r="K18" s="25"/>
      <c r="L18" s="25"/>
      <c r="M18" s="25"/>
      <c r="N18" s="25"/>
      <c r="O18" s="25"/>
      <c r="P18" s="25"/>
      <c r="Q18" s="25"/>
      <c r="R18" s="25"/>
      <c r="S18" s="25"/>
      <c r="T18" s="25"/>
    </row>
    <row r="19" spans="1:21" s="21" customFormat="1" ht="12" hidden="1" customHeight="1" outlineLevel="1" x14ac:dyDescent="0.3">
      <c r="A19" s="41">
        <v>2002</v>
      </c>
      <c r="B19" s="42">
        <v>96</v>
      </c>
      <c r="C19" s="42">
        <v>5813</v>
      </c>
      <c r="D19" s="42">
        <v>427185</v>
      </c>
      <c r="E19" s="43">
        <v>885793</v>
      </c>
      <c r="F19" s="44">
        <v>2.0699999999999998</v>
      </c>
      <c r="G19" s="39">
        <f t="shared" si="1"/>
        <v>41.748325081477745</v>
      </c>
      <c r="H19" s="40">
        <f t="shared" si="0"/>
        <v>152.38138654739376</v>
      </c>
      <c r="I19" s="23"/>
      <c r="J19" s="24"/>
      <c r="K19" s="25"/>
      <c r="L19" s="25"/>
      <c r="M19" s="25"/>
      <c r="N19" s="25"/>
      <c r="O19" s="25"/>
      <c r="P19" s="25"/>
      <c r="Q19" s="25"/>
      <c r="R19" s="25"/>
      <c r="S19" s="25"/>
      <c r="T19" s="25"/>
    </row>
    <row r="20" spans="1:21" s="21" customFormat="1" ht="12" hidden="1" customHeight="1" outlineLevel="1" x14ac:dyDescent="0.3">
      <c r="A20" s="41">
        <v>2003</v>
      </c>
      <c r="B20" s="42">
        <v>95</v>
      </c>
      <c r="C20" s="42">
        <v>5932</v>
      </c>
      <c r="D20" s="42">
        <v>446696</v>
      </c>
      <c r="E20" s="43">
        <v>934701</v>
      </c>
      <c r="F20" s="44">
        <v>2.09</v>
      </c>
      <c r="G20" s="39">
        <f t="shared" si="1"/>
        <v>43.169667187023713</v>
      </c>
      <c r="H20" s="40">
        <f t="shared" si="0"/>
        <v>157.56928523263656</v>
      </c>
      <c r="I20" s="23"/>
      <c r="J20" s="24"/>
      <c r="K20" s="25"/>
      <c r="L20" s="25"/>
      <c r="M20" s="26"/>
      <c r="N20" s="26"/>
      <c r="O20" s="26"/>
      <c r="P20" s="26"/>
      <c r="Q20" s="26"/>
      <c r="R20" s="26"/>
      <c r="S20" s="26"/>
      <c r="T20" s="26"/>
      <c r="U20" s="27"/>
    </row>
    <row r="21" spans="1:21" s="21" customFormat="1" ht="12" hidden="1" customHeight="1" outlineLevel="1" x14ac:dyDescent="0.3">
      <c r="A21" s="41">
        <v>2004</v>
      </c>
      <c r="B21" s="42">
        <v>95</v>
      </c>
      <c r="C21" s="42">
        <v>6187</v>
      </c>
      <c r="D21" s="42">
        <v>448516</v>
      </c>
      <c r="E21" s="43">
        <v>928877</v>
      </c>
      <c r="F21" s="44">
        <v>2.0699999999999998</v>
      </c>
      <c r="G21" s="39">
        <f>E21/C21/366*100</f>
        <v>41.020127695918021</v>
      </c>
      <c r="H21" s="40">
        <f t="shared" si="0"/>
        <v>150.13366736705996</v>
      </c>
      <c r="I21" s="23"/>
      <c r="J21" s="24"/>
      <c r="K21" s="25"/>
      <c r="L21" s="25"/>
      <c r="M21" s="25"/>
      <c r="N21" s="25"/>
      <c r="O21" s="25"/>
      <c r="P21" s="25"/>
      <c r="Q21" s="25"/>
      <c r="R21" s="25"/>
      <c r="S21" s="25"/>
      <c r="T21" s="25"/>
    </row>
    <row r="22" spans="1:21" s="21" customFormat="1" ht="17.25" customHeight="1" collapsed="1" x14ac:dyDescent="0.3">
      <c r="A22" s="41">
        <v>2005</v>
      </c>
      <c r="B22" s="42">
        <v>92</v>
      </c>
      <c r="C22" s="42">
        <v>6229</v>
      </c>
      <c r="D22" s="42">
        <v>452929</v>
      </c>
      <c r="E22" s="43">
        <v>949193</v>
      </c>
      <c r="F22" s="44">
        <v>2.1</v>
      </c>
      <c r="G22" s="39">
        <f t="shared" si="1"/>
        <v>41.748736027023405</v>
      </c>
      <c r="H22" s="40">
        <f t="shared" si="0"/>
        <v>152.38288649863543</v>
      </c>
      <c r="I22" s="23"/>
      <c r="J22" s="24"/>
      <c r="K22" s="25"/>
      <c r="L22" s="25"/>
      <c r="M22" s="25"/>
      <c r="N22" s="25"/>
      <c r="O22" s="25"/>
      <c r="P22" s="25"/>
      <c r="Q22" s="25"/>
      <c r="R22" s="25"/>
      <c r="S22" s="25"/>
      <c r="T22" s="25"/>
    </row>
    <row r="23" spans="1:21" s="21" customFormat="1" ht="12" hidden="1" customHeight="1" outlineLevel="1" x14ac:dyDescent="0.3">
      <c r="A23" s="41">
        <v>2006</v>
      </c>
      <c r="B23" s="42">
        <v>94</v>
      </c>
      <c r="C23" s="42">
        <v>6588</v>
      </c>
      <c r="D23" s="42">
        <v>490392</v>
      </c>
      <c r="E23" s="43">
        <v>1030183</v>
      </c>
      <c r="F23" s="44">
        <v>2.1</v>
      </c>
      <c r="G23" s="39">
        <f t="shared" si="1"/>
        <v>42.841821160931879</v>
      </c>
      <c r="H23" s="40">
        <f t="shared" si="0"/>
        <v>156.37264723740134</v>
      </c>
      <c r="I23" s="23"/>
      <c r="J23" s="24"/>
      <c r="K23" s="25"/>
      <c r="L23" s="25"/>
      <c r="M23" s="25"/>
      <c r="N23" s="25"/>
      <c r="O23" s="25"/>
      <c r="P23" s="25"/>
      <c r="Q23" s="25"/>
      <c r="R23" s="25"/>
      <c r="S23" s="25"/>
      <c r="T23" s="25"/>
    </row>
    <row r="24" spans="1:21" s="21" customFormat="1" ht="12" hidden="1" customHeight="1" outlineLevel="1" x14ac:dyDescent="0.3">
      <c r="A24" s="41">
        <v>2007</v>
      </c>
      <c r="B24" s="42">
        <v>92</v>
      </c>
      <c r="C24" s="42">
        <v>6998</v>
      </c>
      <c r="D24" s="42">
        <v>517611</v>
      </c>
      <c r="E24" s="43">
        <v>1082847</v>
      </c>
      <c r="F24" s="44">
        <v>2.09</v>
      </c>
      <c r="G24" s="39">
        <f t="shared" si="1"/>
        <v>42.393599736911135</v>
      </c>
      <c r="H24" s="40">
        <f t="shared" si="0"/>
        <v>154.73663903972565</v>
      </c>
      <c r="I24" s="23"/>
      <c r="J24" s="24"/>
      <c r="K24" s="25"/>
      <c r="L24" s="25"/>
      <c r="M24" s="25"/>
      <c r="N24" s="25"/>
      <c r="O24" s="25"/>
      <c r="P24" s="25"/>
      <c r="Q24" s="25"/>
      <c r="R24" s="25"/>
      <c r="S24" s="25"/>
      <c r="T24" s="25"/>
    </row>
    <row r="25" spans="1:21" s="21" customFormat="1" ht="12" hidden="1" customHeight="1" outlineLevel="1" x14ac:dyDescent="0.3">
      <c r="A25" s="41">
        <v>2008</v>
      </c>
      <c r="B25" s="42">
        <v>90</v>
      </c>
      <c r="C25" s="42">
        <v>6999</v>
      </c>
      <c r="D25" s="42">
        <v>527183</v>
      </c>
      <c r="E25" s="43">
        <v>1094855</v>
      </c>
      <c r="F25" s="44">
        <v>2.08</v>
      </c>
      <c r="G25" s="39">
        <f>E25/C25/366*100</f>
        <v>42.740492982213702</v>
      </c>
      <c r="H25" s="40">
        <f t="shared" si="0"/>
        <v>156.43020431490214</v>
      </c>
      <c r="I25" s="23"/>
      <c r="J25" s="24"/>
      <c r="K25" s="25"/>
      <c r="L25" s="25"/>
      <c r="M25" s="26"/>
      <c r="N25" s="26"/>
      <c r="O25" s="26"/>
      <c r="P25" s="26"/>
      <c r="Q25" s="26"/>
      <c r="R25" s="26"/>
      <c r="S25" s="26"/>
      <c r="T25" s="26"/>
      <c r="U25" s="27"/>
    </row>
    <row r="26" spans="1:21" s="21" customFormat="1" ht="12" hidden="1" customHeight="1" outlineLevel="1" x14ac:dyDescent="0.3">
      <c r="A26" s="41">
        <v>2009</v>
      </c>
      <c r="B26" s="42">
        <v>91</v>
      </c>
      <c r="C26" s="42">
        <v>7205</v>
      </c>
      <c r="D26" s="42">
        <v>519068</v>
      </c>
      <c r="E26" s="43">
        <v>1115217</v>
      </c>
      <c r="F26" s="44">
        <v>2.15</v>
      </c>
      <c r="G26" s="39">
        <f t="shared" si="1"/>
        <v>42.406509938874258</v>
      </c>
      <c r="H26" s="40">
        <f t="shared" si="0"/>
        <v>154.78376127689106</v>
      </c>
      <c r="I26" s="23"/>
      <c r="J26" s="24"/>
      <c r="K26" s="25"/>
      <c r="L26" s="25"/>
      <c r="M26" s="25"/>
      <c r="N26" s="25"/>
      <c r="O26" s="25"/>
      <c r="P26" s="25"/>
      <c r="Q26" s="25"/>
      <c r="R26" s="25"/>
      <c r="S26" s="25"/>
      <c r="T26" s="25"/>
    </row>
    <row r="27" spans="1:21" s="21" customFormat="1" ht="17.25" customHeight="1" collapsed="1" x14ac:dyDescent="0.3">
      <c r="A27" s="41">
        <v>2010</v>
      </c>
      <c r="B27" s="42">
        <v>94</v>
      </c>
      <c r="C27" s="42">
        <v>7618</v>
      </c>
      <c r="D27" s="42">
        <v>552133</v>
      </c>
      <c r="E27" s="43">
        <v>1187764</v>
      </c>
      <c r="F27" s="44">
        <v>2.15</v>
      </c>
      <c r="G27" s="39">
        <f t="shared" si="1"/>
        <v>42.716565308551843</v>
      </c>
      <c r="H27" s="40">
        <f t="shared" si="0"/>
        <v>155.91546337621423</v>
      </c>
      <c r="I27" s="23"/>
      <c r="J27" s="24"/>
      <c r="K27" s="25"/>
      <c r="L27" s="25"/>
      <c r="M27" s="25"/>
      <c r="N27" s="25"/>
      <c r="O27" s="25"/>
      <c r="P27" s="25"/>
      <c r="Q27" s="25"/>
      <c r="R27" s="25"/>
      <c r="S27" s="25"/>
      <c r="T27" s="25"/>
    </row>
    <row r="28" spans="1:21" s="21" customFormat="1" ht="12" hidden="1" customHeight="1" outlineLevel="1" x14ac:dyDescent="0.3">
      <c r="A28" s="41">
        <v>2011</v>
      </c>
      <c r="B28" s="42">
        <v>95</v>
      </c>
      <c r="C28" s="42">
        <v>7823</v>
      </c>
      <c r="D28" s="42">
        <v>578752</v>
      </c>
      <c r="E28" s="43">
        <v>1246536</v>
      </c>
      <c r="F28" s="44">
        <v>2.15</v>
      </c>
      <c r="G28" s="39">
        <f t="shared" si="1"/>
        <v>43.655466231467102</v>
      </c>
      <c r="H28" s="40">
        <f t="shared" si="0"/>
        <v>159.34245174485491</v>
      </c>
      <c r="I28" s="23"/>
      <c r="J28" s="24"/>
      <c r="K28" s="25"/>
      <c r="L28" s="25"/>
      <c r="M28" s="25"/>
      <c r="N28" s="25"/>
      <c r="O28" s="25"/>
      <c r="P28" s="25"/>
      <c r="Q28" s="25"/>
      <c r="R28" s="25"/>
      <c r="S28" s="25"/>
      <c r="T28" s="25"/>
    </row>
    <row r="29" spans="1:21" s="21" customFormat="1" ht="12" hidden="1" customHeight="1" outlineLevel="1" x14ac:dyDescent="0.3">
      <c r="A29" s="41">
        <v>2012</v>
      </c>
      <c r="B29" s="42">
        <v>96</v>
      </c>
      <c r="C29" s="42">
        <v>8227</v>
      </c>
      <c r="D29" s="42">
        <v>596051</v>
      </c>
      <c r="E29" s="43">
        <v>1308981</v>
      </c>
      <c r="F29" s="44">
        <v>2.2000000000000002</v>
      </c>
      <c r="G29" s="39">
        <f>E29/C29/366*100</f>
        <v>43.472114010843946</v>
      </c>
      <c r="H29" s="40">
        <f t="shared" si="0"/>
        <v>159.10793727968883</v>
      </c>
      <c r="I29" s="23"/>
      <c r="J29" s="24"/>
      <c r="K29" s="25"/>
      <c r="L29" s="25"/>
      <c r="M29" s="25"/>
      <c r="N29" s="25"/>
      <c r="O29" s="25"/>
      <c r="P29" s="25"/>
      <c r="Q29" s="25"/>
      <c r="R29" s="25"/>
      <c r="S29" s="25"/>
      <c r="T29" s="25"/>
    </row>
    <row r="30" spans="1:21" s="21" customFormat="1" ht="12" hidden="1" customHeight="1" outlineLevel="1" x14ac:dyDescent="0.3">
      <c r="A30" s="41">
        <v>2013</v>
      </c>
      <c r="B30" s="42">
        <v>95</v>
      </c>
      <c r="C30" s="42">
        <v>8483</v>
      </c>
      <c r="D30" s="42">
        <v>592260</v>
      </c>
      <c r="E30" s="43">
        <v>1364620</v>
      </c>
      <c r="F30" s="44">
        <v>2.2999999999999998</v>
      </c>
      <c r="G30" s="39">
        <f t="shared" si="1"/>
        <v>44.072673953870677</v>
      </c>
      <c r="H30" s="40">
        <f t="shared" si="0"/>
        <v>160.86525993162797</v>
      </c>
      <c r="I30" s="23"/>
      <c r="J30" s="24"/>
      <c r="K30" s="25"/>
      <c r="L30" s="25"/>
      <c r="M30" s="26"/>
      <c r="N30" s="26"/>
      <c r="O30" s="26"/>
      <c r="P30" s="26"/>
      <c r="Q30" s="26"/>
      <c r="R30" s="26"/>
      <c r="S30" s="26"/>
      <c r="T30" s="26"/>
      <c r="U30" s="27"/>
    </row>
    <row r="31" spans="1:21" s="21" customFormat="1" ht="12" hidden="1" customHeight="1" outlineLevel="1" x14ac:dyDescent="0.3">
      <c r="A31" s="41">
        <v>2014</v>
      </c>
      <c r="B31" s="42">
        <v>94</v>
      </c>
      <c r="C31" s="42">
        <v>8563</v>
      </c>
      <c r="D31" s="42">
        <v>612000</v>
      </c>
      <c r="E31" s="43">
        <v>1455484</v>
      </c>
      <c r="F31" s="44">
        <v>2.38</v>
      </c>
      <c r="G31" s="39">
        <f t="shared" si="1"/>
        <v>46.568111611120798</v>
      </c>
      <c r="H31" s="40">
        <f t="shared" si="0"/>
        <v>169.97360738059092</v>
      </c>
      <c r="I31" s="23"/>
      <c r="J31" s="24"/>
      <c r="K31" s="25"/>
      <c r="L31" s="25"/>
      <c r="M31" s="25"/>
      <c r="N31" s="25"/>
      <c r="O31" s="25"/>
      <c r="P31" s="25"/>
      <c r="Q31" s="25"/>
      <c r="R31" s="25"/>
      <c r="S31" s="25"/>
      <c r="T31" s="25"/>
    </row>
    <row r="32" spans="1:21" s="21" customFormat="1" ht="17.25" customHeight="1" collapsed="1" x14ac:dyDescent="0.3">
      <c r="A32" s="41">
        <v>2015</v>
      </c>
      <c r="B32" s="42">
        <v>98</v>
      </c>
      <c r="C32" s="42">
        <v>9451</v>
      </c>
      <c r="D32" s="42">
        <v>663975</v>
      </c>
      <c r="E32" s="43">
        <v>1543038</v>
      </c>
      <c r="F32" s="44">
        <v>2.3199999999999998</v>
      </c>
      <c r="G32" s="39">
        <f t="shared" si="1"/>
        <v>44.730730820685785</v>
      </c>
      <c r="H32" s="40">
        <f t="shared" si="0"/>
        <v>163.26716749550312</v>
      </c>
      <c r="I32" s="23"/>
      <c r="J32" s="24"/>
      <c r="K32" s="25"/>
      <c r="L32" s="25"/>
      <c r="M32" s="25"/>
      <c r="N32" s="25"/>
      <c r="O32" s="25"/>
      <c r="P32" s="25"/>
      <c r="Q32" s="25"/>
      <c r="R32" s="25"/>
      <c r="S32" s="25"/>
      <c r="T32" s="25"/>
    </row>
    <row r="33" spans="1:20" s="21" customFormat="1" ht="12" hidden="1" customHeight="1" outlineLevel="1" x14ac:dyDescent="0.3">
      <c r="A33" s="41">
        <v>2016</v>
      </c>
      <c r="B33" s="42">
        <v>97</v>
      </c>
      <c r="C33" s="42">
        <v>9375</v>
      </c>
      <c r="D33" s="42">
        <v>691043</v>
      </c>
      <c r="E33" s="43">
        <v>1722071</v>
      </c>
      <c r="F33" s="44">
        <v>2.4900000000000002</v>
      </c>
      <c r="G33" s="39">
        <f>E33/C33/366*100</f>
        <v>50.187861566484528</v>
      </c>
      <c r="H33" s="40">
        <f t="shared" si="0"/>
        <v>183.68757333333335</v>
      </c>
      <c r="I33" s="23"/>
      <c r="J33" s="24"/>
      <c r="K33" s="25"/>
      <c r="L33" s="25"/>
      <c r="M33" s="25"/>
      <c r="N33" s="25"/>
      <c r="O33" s="25"/>
      <c r="P33" s="25"/>
      <c r="Q33" s="25"/>
      <c r="R33" s="25"/>
      <c r="S33" s="25"/>
      <c r="T33" s="25"/>
    </row>
    <row r="34" spans="1:20" s="21" customFormat="1" ht="17.25" hidden="1" customHeight="1" outlineLevel="1" collapsed="1" x14ac:dyDescent="0.3">
      <c r="A34" s="41">
        <v>2017</v>
      </c>
      <c r="B34" s="42">
        <v>92</v>
      </c>
      <c r="C34" s="42">
        <v>9168</v>
      </c>
      <c r="D34" s="42">
        <v>713331</v>
      </c>
      <c r="E34" s="43">
        <v>1684397</v>
      </c>
      <c r="F34" s="44">
        <v>2.36</v>
      </c>
      <c r="G34" s="39">
        <f t="shared" ref="G34" si="2">E34/C34/365*100</f>
        <v>50.335801716512464</v>
      </c>
      <c r="H34" s="40">
        <f t="shared" ref="H34:H41" si="3">E34/C34</f>
        <v>183.72567626527049</v>
      </c>
      <c r="I34" s="23"/>
      <c r="J34" s="24"/>
      <c r="K34" s="25"/>
      <c r="L34" s="25"/>
      <c r="M34" s="25"/>
      <c r="N34" s="25"/>
      <c r="O34" s="25"/>
      <c r="P34" s="25"/>
      <c r="Q34" s="25"/>
      <c r="R34" s="25"/>
      <c r="S34" s="25"/>
      <c r="T34" s="25"/>
    </row>
    <row r="35" spans="1:20" s="21" customFormat="1" ht="12" hidden="1" customHeight="1" outlineLevel="1" x14ac:dyDescent="0.3">
      <c r="A35" s="41">
        <v>2018</v>
      </c>
      <c r="B35" s="42">
        <v>103</v>
      </c>
      <c r="C35" s="42">
        <v>10626</v>
      </c>
      <c r="D35" s="42">
        <v>754190</v>
      </c>
      <c r="E35" s="43">
        <v>1825115</v>
      </c>
      <c r="F35" s="44">
        <v>2.4</v>
      </c>
      <c r="G35" s="39">
        <f t="shared" ref="G35:G41" si="4">E35/C35/365*100</f>
        <v>47.057359951940057</v>
      </c>
      <c r="H35" s="40">
        <f t="shared" si="3"/>
        <v>171.75936382458121</v>
      </c>
      <c r="I35" s="23"/>
      <c r="J35" s="24"/>
      <c r="K35" s="25"/>
      <c r="L35" s="25"/>
      <c r="M35" s="25"/>
      <c r="N35" s="25"/>
      <c r="O35" s="25"/>
      <c r="P35" s="25"/>
      <c r="Q35" s="25"/>
      <c r="R35" s="25"/>
      <c r="S35" s="25"/>
      <c r="T35" s="25"/>
    </row>
    <row r="36" spans="1:20" s="21" customFormat="1" ht="17.25" hidden="1" customHeight="1" outlineLevel="1" collapsed="1" x14ac:dyDescent="0.3">
      <c r="A36" s="41">
        <v>2019</v>
      </c>
      <c r="B36" s="42">
        <v>104</v>
      </c>
      <c r="C36" s="42">
        <v>12153</v>
      </c>
      <c r="D36" s="42">
        <v>819822</v>
      </c>
      <c r="E36" s="43">
        <v>2047281</v>
      </c>
      <c r="F36" s="44">
        <v>2.5</v>
      </c>
      <c r="G36" s="39">
        <f t="shared" si="4"/>
        <v>46.153123023910887</v>
      </c>
      <c r="H36" s="40">
        <f t="shared" si="3"/>
        <v>168.45889903727473</v>
      </c>
      <c r="I36" s="23"/>
      <c r="J36" s="24"/>
      <c r="K36" s="25"/>
      <c r="L36" s="25"/>
      <c r="M36" s="25"/>
      <c r="N36" s="25"/>
      <c r="O36" s="25"/>
      <c r="P36" s="25"/>
      <c r="Q36" s="25"/>
      <c r="R36" s="25"/>
      <c r="S36" s="25"/>
      <c r="T36" s="25"/>
    </row>
    <row r="37" spans="1:20" s="21" customFormat="1" ht="17.25" customHeight="1" collapsed="1" x14ac:dyDescent="0.3">
      <c r="A37" s="41">
        <v>2020</v>
      </c>
      <c r="B37" s="42">
        <v>101</v>
      </c>
      <c r="C37" s="42">
        <v>12832</v>
      </c>
      <c r="D37" s="42">
        <v>511167</v>
      </c>
      <c r="E37" s="43">
        <v>1572499</v>
      </c>
      <c r="F37" s="44">
        <v>3.1</v>
      </c>
      <c r="G37" s="39">
        <f t="shared" si="4"/>
        <v>33.574005909882828</v>
      </c>
      <c r="H37" s="40">
        <f t="shared" si="3"/>
        <v>122.54512157107231</v>
      </c>
      <c r="I37" s="23"/>
      <c r="J37" s="24"/>
      <c r="K37" s="25"/>
      <c r="L37" s="25"/>
      <c r="M37" s="25"/>
      <c r="N37" s="25"/>
      <c r="O37" s="25"/>
      <c r="P37" s="25"/>
      <c r="Q37" s="25"/>
      <c r="R37" s="25"/>
      <c r="S37" s="25"/>
      <c r="T37" s="25"/>
    </row>
    <row r="38" spans="1:20" s="21" customFormat="1" ht="12" hidden="1" customHeight="1" outlineLevel="1" x14ac:dyDescent="0.3">
      <c r="A38" s="41">
        <v>2021</v>
      </c>
      <c r="B38" s="42">
        <v>105</v>
      </c>
      <c r="C38" s="42">
        <v>13169</v>
      </c>
      <c r="D38" s="42">
        <v>542897</v>
      </c>
      <c r="E38" s="43">
        <v>1756429</v>
      </c>
      <c r="F38" s="44">
        <v>3.2</v>
      </c>
      <c r="G38" s="39">
        <f t="shared" si="4"/>
        <v>36.541379349801375</v>
      </c>
      <c r="H38" s="40">
        <f t="shared" si="3"/>
        <v>133.37603462677501</v>
      </c>
      <c r="I38" s="23"/>
      <c r="J38" s="24"/>
      <c r="K38" s="25"/>
      <c r="L38" s="25"/>
      <c r="M38" s="25"/>
      <c r="N38" s="25"/>
      <c r="O38" s="25"/>
      <c r="P38" s="25"/>
      <c r="Q38" s="25"/>
      <c r="R38" s="25"/>
      <c r="S38" s="25"/>
      <c r="T38" s="25"/>
    </row>
    <row r="39" spans="1:20" s="21" customFormat="1" ht="17.25" customHeight="1" collapsed="1" x14ac:dyDescent="0.3">
      <c r="A39" s="41">
        <v>2022</v>
      </c>
      <c r="B39" s="42">
        <v>105</v>
      </c>
      <c r="C39" s="42">
        <v>13349</v>
      </c>
      <c r="D39" s="42">
        <v>790233</v>
      </c>
      <c r="E39" s="43">
        <v>2232278</v>
      </c>
      <c r="F39" s="44">
        <v>2.8</v>
      </c>
      <c r="G39" s="39">
        <f t="shared" si="4"/>
        <v>45.814893527502441</v>
      </c>
      <c r="H39" s="40">
        <f t="shared" si="3"/>
        <v>167.22436137538392</v>
      </c>
      <c r="I39" s="23"/>
      <c r="J39" s="24"/>
      <c r="K39" s="25"/>
      <c r="L39" s="25"/>
      <c r="M39" s="25"/>
      <c r="N39" s="25"/>
      <c r="O39" s="25"/>
      <c r="P39" s="25"/>
      <c r="Q39" s="25"/>
      <c r="R39" s="25"/>
      <c r="S39" s="25"/>
      <c r="T39" s="25"/>
    </row>
    <row r="40" spans="1:20" s="21" customFormat="1" ht="12" customHeight="1" x14ac:dyDescent="0.3">
      <c r="A40" s="41">
        <v>2023</v>
      </c>
      <c r="B40" s="42">
        <v>107</v>
      </c>
      <c r="C40" s="42">
        <v>13028</v>
      </c>
      <c r="D40" s="42">
        <v>812748</v>
      </c>
      <c r="E40" s="43">
        <v>2203705</v>
      </c>
      <c r="F40" s="44">
        <v>2.7</v>
      </c>
      <c r="G40" s="39">
        <f t="shared" si="4"/>
        <v>46.342861108424003</v>
      </c>
      <c r="H40" s="40">
        <f t="shared" si="3"/>
        <v>169.15144304574761</v>
      </c>
      <c r="I40" s="23"/>
      <c r="J40" s="24"/>
      <c r="K40" s="25"/>
      <c r="L40" s="25"/>
      <c r="M40" s="25"/>
      <c r="N40" s="25"/>
      <c r="O40" s="25"/>
      <c r="P40" s="25"/>
      <c r="Q40" s="25"/>
      <c r="R40" s="25"/>
      <c r="S40" s="25"/>
      <c r="T40" s="25"/>
    </row>
    <row r="41" spans="1:20" s="21" customFormat="1" ht="12" customHeight="1" x14ac:dyDescent="0.3">
      <c r="A41" s="41">
        <v>2024</v>
      </c>
      <c r="B41" s="42">
        <v>101</v>
      </c>
      <c r="C41" s="42">
        <v>13181</v>
      </c>
      <c r="D41" s="42">
        <v>832539</v>
      </c>
      <c r="E41" s="43">
        <v>2270187</v>
      </c>
      <c r="F41" s="44">
        <v>2.7</v>
      </c>
      <c r="G41" s="39">
        <f t="shared" si="4"/>
        <v>47.186787125096004</v>
      </c>
      <c r="H41" s="40">
        <f t="shared" si="3"/>
        <v>172.23177300660041</v>
      </c>
      <c r="I41" s="23"/>
      <c r="J41" s="24"/>
      <c r="K41" s="159"/>
      <c r="L41" s="25"/>
      <c r="M41" s="25"/>
      <c r="N41" s="25"/>
      <c r="O41" s="25"/>
      <c r="P41" s="25"/>
      <c r="Q41" s="25"/>
      <c r="R41" s="25"/>
      <c r="S41" s="25"/>
      <c r="T41" s="25"/>
    </row>
    <row r="42" spans="1:20" s="10" customFormat="1" ht="16.5" customHeight="1" x14ac:dyDescent="0.3">
      <c r="A42" s="190" t="s">
        <v>146</v>
      </c>
      <c r="B42" s="190"/>
      <c r="C42" s="190"/>
      <c r="D42" s="190"/>
      <c r="E42" s="190"/>
      <c r="F42" s="190"/>
      <c r="G42" s="190"/>
      <c r="H42" s="190"/>
    </row>
    <row r="43" spans="1:20" s="10" customFormat="1" ht="15" customHeight="1" x14ac:dyDescent="0.3">
      <c r="A43" s="45" t="s">
        <v>83</v>
      </c>
      <c r="B43" s="128">
        <f>B41-B40</f>
        <v>-6</v>
      </c>
      <c r="C43" s="128">
        <f t="shared" ref="C43:H43" si="5">C41-C40</f>
        <v>153</v>
      </c>
      <c r="D43" s="128">
        <f t="shared" si="5"/>
        <v>19791</v>
      </c>
      <c r="E43" s="128">
        <f t="shared" si="5"/>
        <v>66482</v>
      </c>
      <c r="F43" s="178">
        <f>F41-F40</f>
        <v>0</v>
      </c>
      <c r="G43" s="173">
        <f>G41-G40</f>
        <v>0.8439260166720004</v>
      </c>
      <c r="H43" s="128">
        <f t="shared" si="5"/>
        <v>3.0803299608527936</v>
      </c>
    </row>
    <row r="44" spans="1:20" s="10" customFormat="1" ht="24" customHeight="1" x14ac:dyDescent="0.3">
      <c r="A44" s="191" t="s">
        <v>9</v>
      </c>
      <c r="B44" s="191"/>
      <c r="C44" s="191"/>
      <c r="D44" s="191"/>
      <c r="E44" s="191"/>
      <c r="F44" s="191"/>
      <c r="G44" s="191"/>
      <c r="H44" s="191"/>
    </row>
    <row r="45" spans="1:20" s="10" customFormat="1" ht="28.9" customHeight="1" x14ac:dyDescent="0.3">
      <c r="A45" s="185" t="s">
        <v>80</v>
      </c>
      <c r="B45" s="185"/>
      <c r="C45" s="185"/>
      <c r="D45" s="185"/>
      <c r="E45" s="185"/>
      <c r="F45" s="185"/>
      <c r="G45" s="185"/>
      <c r="H45" s="185"/>
    </row>
    <row r="46" spans="1:20" s="10" customFormat="1" x14ac:dyDescent="0.3">
      <c r="A46" s="31"/>
      <c r="B46" s="29"/>
      <c r="C46" s="30"/>
      <c r="D46" s="30"/>
      <c r="E46" s="31"/>
      <c r="F46" s="29"/>
      <c r="G46" s="29"/>
      <c r="H46" s="32"/>
      <c r="I46" s="10" t="s">
        <v>88</v>
      </c>
    </row>
    <row r="47" spans="1:20" s="10" customFormat="1" ht="5.25" customHeight="1" x14ac:dyDescent="0.3">
      <c r="A47" s="31"/>
      <c r="B47" s="29"/>
      <c r="C47" s="30"/>
      <c r="D47" s="30"/>
      <c r="E47" s="31"/>
      <c r="F47" s="29"/>
      <c r="G47" s="29"/>
      <c r="H47" s="32"/>
    </row>
    <row r="48" spans="1:20" s="10" customFormat="1" x14ac:dyDescent="0.3">
      <c r="A48" s="31"/>
      <c r="B48" s="29"/>
      <c r="C48" s="30"/>
      <c r="D48" s="30"/>
      <c r="E48" s="31"/>
      <c r="F48" s="29"/>
      <c r="G48" s="29"/>
      <c r="H48" s="32"/>
      <c r="I48" s="10">
        <v>1988</v>
      </c>
    </row>
    <row r="49" spans="1:9" s="10" customFormat="1" ht="5.25" customHeight="1" x14ac:dyDescent="0.3">
      <c r="A49" s="31"/>
      <c r="B49" s="29"/>
      <c r="C49" s="30"/>
      <c r="D49" s="30"/>
      <c r="E49" s="31"/>
      <c r="F49" s="29"/>
      <c r="G49" s="29"/>
      <c r="H49" s="32"/>
    </row>
    <row r="50" spans="1:9" s="10" customFormat="1" x14ac:dyDescent="0.3">
      <c r="A50" s="31"/>
      <c r="B50" s="29"/>
      <c r="C50" s="30"/>
      <c r="D50" s="30"/>
      <c r="E50" s="31"/>
      <c r="F50" s="29"/>
      <c r="G50" s="29"/>
      <c r="H50" s="32"/>
      <c r="I50" s="10">
        <v>1990</v>
      </c>
    </row>
    <row r="51" spans="1:9" s="10" customFormat="1" ht="5.25" customHeight="1" x14ac:dyDescent="0.3">
      <c r="A51" s="31"/>
      <c r="B51" s="29"/>
      <c r="C51" s="30"/>
      <c r="D51" s="30"/>
      <c r="E51" s="31"/>
      <c r="F51" s="29"/>
      <c r="G51" s="29"/>
      <c r="H51" s="32"/>
    </row>
    <row r="52" spans="1:9" s="10" customFormat="1" x14ac:dyDescent="0.3">
      <c r="A52" s="31"/>
      <c r="B52" s="29"/>
      <c r="C52" s="30"/>
      <c r="D52" s="30"/>
      <c r="E52" s="31"/>
      <c r="F52" s="29"/>
      <c r="G52" s="29"/>
      <c r="H52" s="32"/>
    </row>
    <row r="53" spans="1:9" s="10" customFormat="1" ht="5.25" customHeight="1" x14ac:dyDescent="0.3">
      <c r="A53" s="31"/>
      <c r="B53" s="29"/>
      <c r="C53" s="30"/>
      <c r="D53" s="30"/>
      <c r="E53" s="31"/>
      <c r="F53" s="29"/>
      <c r="G53" s="29"/>
      <c r="H53" s="32"/>
    </row>
    <row r="54" spans="1:9" s="10" customFormat="1" x14ac:dyDescent="0.3">
      <c r="A54" s="31"/>
      <c r="B54" s="29"/>
      <c r="C54" s="30"/>
      <c r="D54" s="30"/>
      <c r="E54" s="31"/>
      <c r="F54" s="29"/>
      <c r="G54" s="29"/>
      <c r="H54" s="32"/>
    </row>
    <row r="55" spans="1:9" s="10" customFormat="1" ht="5.25" customHeight="1" x14ac:dyDescent="0.3">
      <c r="A55" s="31"/>
      <c r="B55" s="29"/>
      <c r="C55" s="30"/>
      <c r="D55" s="30"/>
      <c r="E55" s="31"/>
      <c r="F55" s="29"/>
      <c r="G55" s="29"/>
      <c r="H55" s="32"/>
      <c r="I55" s="10">
        <v>1995</v>
      </c>
    </row>
    <row r="56" spans="1:9" s="10" customFormat="1" x14ac:dyDescent="0.3">
      <c r="A56" s="31"/>
      <c r="B56" s="29"/>
      <c r="C56" s="30"/>
      <c r="D56" s="30"/>
      <c r="E56" s="31"/>
      <c r="F56" s="29"/>
      <c r="G56" s="29"/>
      <c r="H56" s="32"/>
    </row>
    <row r="57" spans="1:9" s="10" customFormat="1" ht="5.25" customHeight="1" x14ac:dyDescent="0.3">
      <c r="A57" s="31"/>
      <c r="B57" s="29"/>
      <c r="C57" s="30"/>
      <c r="D57" s="30"/>
      <c r="E57" s="31"/>
      <c r="F57" s="29"/>
      <c r="G57" s="29"/>
      <c r="H57" s="32"/>
    </row>
    <row r="58" spans="1:9" s="10" customFormat="1" x14ac:dyDescent="0.3">
      <c r="A58" s="31"/>
      <c r="B58" s="29"/>
      <c r="C58" s="30"/>
      <c r="D58" s="30"/>
      <c r="E58" s="31"/>
      <c r="F58" s="29"/>
      <c r="G58" s="29"/>
      <c r="H58" s="32"/>
    </row>
    <row r="59" spans="1:9" s="10" customFormat="1" ht="5.25" customHeight="1" x14ac:dyDescent="0.3">
      <c r="A59" s="31"/>
      <c r="B59" s="29"/>
      <c r="C59" s="30"/>
      <c r="D59" s="30"/>
      <c r="E59" s="31"/>
      <c r="F59" s="29"/>
      <c r="G59" s="29"/>
      <c r="H59" s="32"/>
    </row>
    <row r="60" spans="1:9" s="10" customFormat="1" x14ac:dyDescent="0.3">
      <c r="A60" s="31"/>
      <c r="B60" s="29"/>
      <c r="C60" s="30"/>
      <c r="D60" s="30"/>
      <c r="E60" s="31"/>
      <c r="F60" s="29"/>
      <c r="G60" s="29"/>
      <c r="H60" s="32"/>
      <c r="I60" s="10">
        <v>2000</v>
      </c>
    </row>
    <row r="61" spans="1:9" s="10" customFormat="1" x14ac:dyDescent="0.3">
      <c r="A61" s="31"/>
      <c r="B61" s="29"/>
      <c r="C61" s="30"/>
      <c r="D61" s="30"/>
      <c r="E61" s="31"/>
      <c r="F61" s="29"/>
      <c r="G61" s="29"/>
      <c r="H61" s="32"/>
    </row>
    <row r="62" spans="1:9" s="10" customFormat="1" x14ac:dyDescent="0.3">
      <c r="A62" s="31"/>
      <c r="B62" s="29"/>
      <c r="C62" s="30"/>
      <c r="D62" s="30"/>
      <c r="E62" s="31"/>
      <c r="F62" s="29"/>
      <c r="G62" s="29"/>
      <c r="H62" s="32"/>
    </row>
    <row r="63" spans="1:9" ht="8.25" customHeight="1" x14ac:dyDescent="0.3">
      <c r="A63" s="31"/>
      <c r="B63" s="29"/>
      <c r="C63" s="30"/>
      <c r="D63" s="30"/>
      <c r="E63" s="31"/>
      <c r="F63" s="29"/>
      <c r="G63" s="29"/>
      <c r="H63" s="32"/>
      <c r="I63" s="10"/>
    </row>
    <row r="64" spans="1:9" x14ac:dyDescent="0.3">
      <c r="A64" s="28"/>
      <c r="B64" s="33"/>
      <c r="C64" s="30"/>
      <c r="D64" s="30"/>
      <c r="E64" s="31"/>
      <c r="F64" s="29"/>
      <c r="G64" s="33"/>
      <c r="H64" s="32"/>
      <c r="I64" s="10"/>
    </row>
    <row r="65" spans="1:9" ht="7.5" customHeight="1" x14ac:dyDescent="0.3">
      <c r="A65" s="28"/>
      <c r="B65" s="33"/>
      <c r="C65" s="30"/>
      <c r="D65" s="30"/>
      <c r="E65" s="31"/>
      <c r="F65" s="29"/>
      <c r="G65" s="33"/>
      <c r="H65" s="32"/>
      <c r="I65" s="10">
        <v>2005</v>
      </c>
    </row>
    <row r="66" spans="1:9" ht="9.75" customHeight="1" x14ac:dyDescent="0.3">
      <c r="A66" s="28"/>
      <c r="B66" s="33"/>
      <c r="C66" s="30"/>
      <c r="D66" s="30"/>
      <c r="E66" s="31"/>
      <c r="F66" s="29"/>
      <c r="G66" s="33"/>
      <c r="H66" s="30"/>
      <c r="I66" s="10"/>
    </row>
    <row r="67" spans="1:9" ht="11.25" customHeight="1" x14ac:dyDescent="0.3">
      <c r="I67" s="10"/>
    </row>
    <row r="68" spans="1:9" ht="6" customHeight="1" x14ac:dyDescent="0.3">
      <c r="I68" s="10"/>
    </row>
    <row r="69" spans="1:9" ht="70.5" customHeight="1" x14ac:dyDescent="0.3">
      <c r="I69" s="10"/>
    </row>
    <row r="70" spans="1:9" ht="7.5" customHeight="1" x14ac:dyDescent="0.3">
      <c r="A70" s="34"/>
      <c r="B70" s="34"/>
      <c r="C70" s="34"/>
      <c r="D70" s="34"/>
      <c r="E70" s="34"/>
      <c r="F70" s="34"/>
      <c r="G70" s="34"/>
      <c r="I70" s="10">
        <v>2010</v>
      </c>
    </row>
    <row r="71" spans="1:9" x14ac:dyDescent="0.3">
      <c r="A71" s="34"/>
      <c r="B71" s="34"/>
      <c r="C71" s="34"/>
      <c r="D71" s="34"/>
      <c r="E71" s="34"/>
      <c r="F71" s="34"/>
      <c r="G71" s="34"/>
      <c r="I71" s="10"/>
    </row>
    <row r="72" spans="1:9" x14ac:dyDescent="0.3">
      <c r="A72" s="34"/>
      <c r="B72" s="34"/>
      <c r="C72" s="34"/>
      <c r="D72" s="34"/>
      <c r="E72" s="34"/>
      <c r="F72" s="34"/>
      <c r="G72" s="34"/>
      <c r="I72" s="10"/>
    </row>
    <row r="73" spans="1:9" x14ac:dyDescent="0.3">
      <c r="A73" s="34"/>
      <c r="B73" s="34"/>
      <c r="C73" s="34"/>
      <c r="D73" s="34"/>
      <c r="E73" s="34"/>
      <c r="F73" s="34"/>
      <c r="G73" s="34"/>
      <c r="I73" s="10"/>
    </row>
    <row r="74" spans="1:9" x14ac:dyDescent="0.3">
      <c r="A74" s="34"/>
      <c r="B74" s="34"/>
      <c r="C74" s="34"/>
      <c r="D74" s="34"/>
      <c r="E74" s="34"/>
      <c r="F74" s="34"/>
      <c r="G74" s="34"/>
      <c r="I74" s="10"/>
    </row>
    <row r="75" spans="1:9" s="126" customFormat="1" ht="23.25" customHeight="1" x14ac:dyDescent="0.3">
      <c r="A75" s="184" t="s">
        <v>142</v>
      </c>
      <c r="B75" s="184"/>
      <c r="C75" s="184"/>
      <c r="D75" s="184"/>
      <c r="E75" s="184"/>
      <c r="F75" s="184"/>
      <c r="G75" s="184"/>
      <c r="H75" s="184"/>
      <c r="I75" s="10">
        <v>2015</v>
      </c>
    </row>
    <row r="76" spans="1:9" x14ac:dyDescent="0.3">
      <c r="A76" s="34"/>
      <c r="B76" s="34"/>
      <c r="C76" s="34"/>
      <c r="D76" s="34"/>
      <c r="E76" s="34"/>
      <c r="F76" s="34"/>
      <c r="G76" s="34"/>
      <c r="I76" s="10"/>
    </row>
    <row r="77" spans="1:9" x14ac:dyDescent="0.3">
      <c r="A77" s="34"/>
      <c r="B77" s="34"/>
      <c r="C77" s="34"/>
      <c r="D77" s="34"/>
      <c r="E77" s="34"/>
      <c r="F77" s="34"/>
      <c r="G77" s="34"/>
      <c r="I77" s="10"/>
    </row>
    <row r="78" spans="1:9" x14ac:dyDescent="0.3">
      <c r="A78" s="34"/>
      <c r="B78" s="34"/>
      <c r="C78" s="34"/>
      <c r="D78" s="34"/>
      <c r="E78" s="34"/>
      <c r="F78" s="34"/>
      <c r="G78" s="34"/>
      <c r="I78" s="10"/>
    </row>
    <row r="79" spans="1:9" x14ac:dyDescent="0.3">
      <c r="A79" s="34"/>
      <c r="B79" s="34"/>
      <c r="C79" s="34"/>
      <c r="D79" s="34"/>
      <c r="E79" s="34"/>
      <c r="F79" s="34"/>
      <c r="G79" s="34"/>
      <c r="I79" s="10"/>
    </row>
    <row r="80" spans="1:9" x14ac:dyDescent="0.3">
      <c r="A80" s="34"/>
      <c r="B80" s="34"/>
      <c r="C80" s="34"/>
      <c r="D80" s="34"/>
      <c r="E80" s="34"/>
      <c r="F80" s="34"/>
      <c r="G80" s="34"/>
      <c r="I80" s="10">
        <v>2020</v>
      </c>
    </row>
    <row r="81" spans="1:9" x14ac:dyDescent="0.3">
      <c r="A81" s="34"/>
      <c r="B81" s="34"/>
      <c r="C81" s="34"/>
      <c r="D81" s="34"/>
      <c r="E81" s="34"/>
      <c r="F81" s="34"/>
      <c r="G81" s="34"/>
      <c r="I81" s="10"/>
    </row>
    <row r="82" spans="1:9" x14ac:dyDescent="0.3">
      <c r="A82" s="34"/>
      <c r="B82" s="34"/>
      <c r="C82" s="34"/>
      <c r="D82" s="34"/>
      <c r="E82" s="34"/>
      <c r="F82" s="34"/>
      <c r="G82" s="34"/>
      <c r="I82" s="10"/>
    </row>
    <row r="83" spans="1:9" x14ac:dyDescent="0.3">
      <c r="A83" s="34"/>
      <c r="B83" s="34"/>
      <c r="C83" s="34"/>
      <c r="D83" s="34"/>
      <c r="E83" s="34"/>
      <c r="F83" s="34"/>
      <c r="G83" s="34"/>
      <c r="I83" s="10"/>
    </row>
    <row r="84" spans="1:9" x14ac:dyDescent="0.3">
      <c r="A84" s="34"/>
      <c r="B84" s="34"/>
      <c r="C84" s="34"/>
      <c r="D84" s="34"/>
      <c r="E84" s="34"/>
      <c r="F84" s="34"/>
      <c r="G84" s="34"/>
      <c r="I84" s="10">
        <v>2024</v>
      </c>
    </row>
    <row r="85" spans="1:9" x14ac:dyDescent="0.3">
      <c r="A85" s="34"/>
      <c r="B85" s="34"/>
      <c r="C85" s="34"/>
      <c r="D85" s="34"/>
      <c r="E85" s="34"/>
      <c r="F85" s="34"/>
      <c r="G85" s="34"/>
      <c r="I85" s="10"/>
    </row>
    <row r="86" spans="1:9" x14ac:dyDescent="0.3">
      <c r="A86" s="34"/>
      <c r="B86" s="34"/>
      <c r="C86" s="34"/>
      <c r="D86" s="34"/>
      <c r="E86" s="34"/>
      <c r="F86" s="34"/>
      <c r="G86" s="34"/>
      <c r="I86" s="10"/>
    </row>
    <row r="87" spans="1:9" x14ac:dyDescent="0.3">
      <c r="A87" s="34"/>
      <c r="B87" s="34"/>
      <c r="C87" s="34"/>
      <c r="D87" s="34"/>
      <c r="E87" s="34"/>
      <c r="F87" s="34"/>
      <c r="G87" s="34"/>
      <c r="I87" s="10"/>
    </row>
    <row r="88" spans="1:9" x14ac:dyDescent="0.3">
      <c r="A88" s="34"/>
      <c r="B88" s="34"/>
      <c r="C88" s="34"/>
      <c r="D88" s="34"/>
      <c r="E88" s="34"/>
      <c r="F88" s="34"/>
      <c r="G88" s="34"/>
      <c r="I88" s="10"/>
    </row>
    <row r="89" spans="1:9" x14ac:dyDescent="0.3">
      <c r="A89" s="34"/>
      <c r="B89" s="34"/>
      <c r="C89" s="34"/>
      <c r="D89" s="34"/>
      <c r="E89" s="34"/>
      <c r="F89" s="34"/>
      <c r="G89" s="34"/>
      <c r="I89" s="10"/>
    </row>
    <row r="90" spans="1:9" x14ac:dyDescent="0.3">
      <c r="A90" s="34"/>
      <c r="B90" s="34"/>
      <c r="C90" s="34"/>
      <c r="D90" s="34"/>
      <c r="E90" s="34"/>
      <c r="F90" s="34"/>
      <c r="G90" s="34"/>
      <c r="I90" s="10"/>
    </row>
    <row r="91" spans="1:9" x14ac:dyDescent="0.3">
      <c r="A91" s="34"/>
      <c r="B91" s="34"/>
      <c r="C91" s="34"/>
      <c r="D91" s="34"/>
      <c r="E91" s="34"/>
      <c r="F91" s="34"/>
      <c r="G91" s="34"/>
      <c r="I91" s="10"/>
    </row>
    <row r="92" spans="1:9" x14ac:dyDescent="0.3">
      <c r="A92" s="34"/>
      <c r="B92" s="34"/>
      <c r="C92" s="34"/>
      <c r="D92" s="34"/>
      <c r="E92" s="34"/>
      <c r="F92" s="34"/>
      <c r="G92" s="34"/>
      <c r="I92" s="10"/>
    </row>
    <row r="93" spans="1:9" x14ac:dyDescent="0.3">
      <c r="A93" s="34"/>
      <c r="B93" s="34"/>
      <c r="C93" s="34"/>
      <c r="D93" s="34"/>
      <c r="E93" s="34"/>
      <c r="F93" s="34"/>
      <c r="G93" s="34"/>
      <c r="I93" s="10"/>
    </row>
    <row r="94" spans="1:9" x14ac:dyDescent="0.3">
      <c r="A94" s="34"/>
      <c r="B94" s="34"/>
      <c r="C94" s="34"/>
      <c r="D94" s="34"/>
      <c r="E94" s="34"/>
      <c r="F94" s="34"/>
      <c r="G94" s="34"/>
      <c r="I94" s="10"/>
    </row>
    <row r="95" spans="1:9" x14ac:dyDescent="0.3">
      <c r="A95" s="34"/>
      <c r="B95" s="34"/>
      <c r="C95" s="34"/>
      <c r="D95" s="34"/>
      <c r="E95" s="34"/>
      <c r="F95" s="34"/>
      <c r="G95" s="34"/>
      <c r="I95" s="10"/>
    </row>
    <row r="96" spans="1:9" x14ac:dyDescent="0.3">
      <c r="A96" s="34"/>
      <c r="B96" s="34"/>
      <c r="C96" s="34"/>
      <c r="D96" s="34"/>
      <c r="E96" s="34"/>
      <c r="F96" s="34"/>
      <c r="G96" s="34"/>
      <c r="I96" s="10"/>
    </row>
    <row r="97" spans="1:9" x14ac:dyDescent="0.3">
      <c r="A97" s="34"/>
      <c r="B97" s="34"/>
      <c r="C97" s="34"/>
      <c r="D97" s="34"/>
      <c r="E97" s="34"/>
      <c r="F97" s="34"/>
      <c r="G97" s="34"/>
      <c r="I97" s="10"/>
    </row>
    <row r="98" spans="1:9" x14ac:dyDescent="0.3">
      <c r="A98" s="34"/>
      <c r="B98" s="34"/>
      <c r="C98" s="34"/>
      <c r="D98" s="34"/>
      <c r="E98" s="34"/>
      <c r="F98" s="34"/>
      <c r="G98" s="34"/>
      <c r="I98" s="10"/>
    </row>
    <row r="99" spans="1:9" x14ac:dyDescent="0.3">
      <c r="A99" s="34"/>
      <c r="B99" s="34"/>
      <c r="C99" s="34"/>
      <c r="D99" s="34"/>
      <c r="E99" s="34"/>
      <c r="F99" s="34"/>
      <c r="G99" s="34"/>
      <c r="I99" s="10"/>
    </row>
    <row r="100" spans="1:9" x14ac:dyDescent="0.3">
      <c r="A100" s="34"/>
      <c r="B100" s="34"/>
      <c r="C100" s="34"/>
      <c r="D100" s="34"/>
      <c r="E100" s="34"/>
      <c r="F100" s="34"/>
      <c r="G100" s="34"/>
      <c r="I100" s="10"/>
    </row>
    <row r="101" spans="1:9" x14ac:dyDescent="0.3">
      <c r="A101" s="34"/>
      <c r="B101" s="34"/>
      <c r="C101" s="34"/>
      <c r="D101" s="34"/>
      <c r="E101" s="34"/>
      <c r="F101" s="34"/>
      <c r="G101" s="34"/>
      <c r="I101" s="10"/>
    </row>
    <row r="102" spans="1:9" x14ac:dyDescent="0.3">
      <c r="A102" s="34"/>
      <c r="B102" s="34"/>
      <c r="C102" s="34"/>
      <c r="D102" s="34"/>
      <c r="E102" s="34"/>
      <c r="F102" s="34"/>
      <c r="G102" s="34"/>
      <c r="I102" s="10"/>
    </row>
    <row r="103" spans="1:9" x14ac:dyDescent="0.3">
      <c r="A103" s="34"/>
      <c r="B103" s="34"/>
      <c r="C103" s="34"/>
      <c r="D103" s="34"/>
      <c r="E103" s="34"/>
      <c r="F103" s="34"/>
      <c r="G103" s="34"/>
      <c r="I103" s="10"/>
    </row>
    <row r="104" spans="1:9" x14ac:dyDescent="0.3">
      <c r="A104" s="34"/>
      <c r="B104" s="34"/>
      <c r="C104" s="34"/>
      <c r="D104" s="34"/>
      <c r="E104" s="34"/>
      <c r="F104" s="34"/>
      <c r="G104" s="34"/>
      <c r="I104" s="10"/>
    </row>
    <row r="105" spans="1:9" x14ac:dyDescent="0.3">
      <c r="A105" s="34"/>
      <c r="B105" s="34"/>
      <c r="C105" s="34"/>
      <c r="D105" s="34"/>
      <c r="E105" s="34"/>
      <c r="F105" s="34"/>
      <c r="G105" s="34"/>
      <c r="I105" s="10"/>
    </row>
    <row r="106" spans="1:9" x14ac:dyDescent="0.3">
      <c r="A106" s="34"/>
      <c r="B106" s="34"/>
      <c r="C106" s="34"/>
      <c r="D106" s="34"/>
      <c r="E106" s="34"/>
      <c r="F106" s="34"/>
      <c r="G106" s="34"/>
      <c r="I106" s="10"/>
    </row>
    <row r="107" spans="1:9" x14ac:dyDescent="0.3">
      <c r="A107" s="34"/>
      <c r="B107" s="34"/>
      <c r="C107" s="34"/>
      <c r="D107" s="34"/>
      <c r="E107" s="34"/>
      <c r="F107" s="34"/>
      <c r="G107" s="34"/>
      <c r="I107" s="10"/>
    </row>
    <row r="108" spans="1:9" x14ac:dyDescent="0.3">
      <c r="A108" s="34"/>
      <c r="B108" s="34"/>
      <c r="C108" s="34"/>
      <c r="D108" s="34"/>
      <c r="E108" s="34"/>
      <c r="F108" s="34"/>
      <c r="G108" s="34"/>
      <c r="I108" s="10"/>
    </row>
    <row r="109" spans="1:9" x14ac:dyDescent="0.3">
      <c r="A109" s="34"/>
      <c r="B109" s="34"/>
      <c r="C109" s="34"/>
      <c r="D109" s="34"/>
      <c r="E109" s="34"/>
      <c r="F109" s="34"/>
      <c r="G109" s="34"/>
      <c r="I109" s="10"/>
    </row>
    <row r="110" spans="1:9" x14ac:dyDescent="0.3">
      <c r="A110" s="34"/>
      <c r="B110" s="34"/>
      <c r="C110" s="34"/>
      <c r="D110" s="34"/>
      <c r="E110" s="34"/>
      <c r="F110" s="34"/>
      <c r="G110" s="34"/>
      <c r="I110" s="10"/>
    </row>
    <row r="111" spans="1:9" x14ac:dyDescent="0.3">
      <c r="A111" s="34"/>
      <c r="B111" s="34"/>
      <c r="C111" s="34"/>
      <c r="D111" s="34"/>
      <c r="E111" s="34"/>
      <c r="F111" s="34"/>
      <c r="G111" s="34"/>
      <c r="I111" s="10"/>
    </row>
    <row r="112" spans="1:9" x14ac:dyDescent="0.3">
      <c r="A112" s="34"/>
      <c r="B112" s="34"/>
      <c r="C112" s="34"/>
      <c r="D112" s="34"/>
      <c r="E112" s="34"/>
      <c r="F112" s="34"/>
      <c r="G112" s="34"/>
      <c r="I112" s="10"/>
    </row>
    <row r="113" spans="1:9" x14ac:dyDescent="0.3">
      <c r="A113" s="34"/>
      <c r="B113" s="34"/>
      <c r="C113" s="34"/>
      <c r="D113" s="34"/>
      <c r="E113" s="34"/>
      <c r="F113" s="34"/>
      <c r="G113" s="34"/>
      <c r="I113" s="10"/>
    </row>
    <row r="114" spans="1:9" x14ac:dyDescent="0.3">
      <c r="A114" s="34"/>
      <c r="B114" s="34"/>
      <c r="C114" s="34"/>
      <c r="D114" s="34"/>
      <c r="E114" s="34"/>
      <c r="F114" s="34"/>
      <c r="G114" s="34"/>
      <c r="I114" s="10"/>
    </row>
    <row r="115" spans="1:9" x14ac:dyDescent="0.3">
      <c r="A115" s="34"/>
      <c r="B115" s="34"/>
      <c r="C115" s="34"/>
      <c r="D115" s="34"/>
      <c r="E115" s="34"/>
      <c r="F115" s="34"/>
      <c r="G115" s="34"/>
      <c r="I115" s="10"/>
    </row>
    <row r="116" spans="1:9" x14ac:dyDescent="0.3">
      <c r="A116" s="34"/>
      <c r="B116" s="34"/>
      <c r="C116" s="34"/>
      <c r="D116" s="34"/>
      <c r="E116" s="34"/>
      <c r="F116" s="34"/>
      <c r="G116" s="34"/>
      <c r="I116" s="10"/>
    </row>
    <row r="117" spans="1:9" x14ac:dyDescent="0.3">
      <c r="A117" s="34"/>
      <c r="B117" s="34"/>
      <c r="C117" s="34"/>
      <c r="D117" s="34"/>
      <c r="E117" s="34"/>
      <c r="F117" s="34"/>
      <c r="G117" s="34"/>
      <c r="I117" s="10"/>
    </row>
    <row r="118" spans="1:9" x14ac:dyDescent="0.3">
      <c r="A118" s="34"/>
      <c r="B118" s="34"/>
      <c r="C118" s="34"/>
      <c r="D118" s="34"/>
      <c r="E118" s="34"/>
      <c r="F118" s="34"/>
      <c r="G118" s="34"/>
      <c r="I118" s="10"/>
    </row>
    <row r="119" spans="1:9" x14ac:dyDescent="0.3">
      <c r="A119" s="34"/>
      <c r="B119" s="34"/>
      <c r="C119" s="34"/>
      <c r="D119" s="34"/>
      <c r="E119" s="34"/>
      <c r="F119" s="34"/>
      <c r="G119" s="34"/>
      <c r="I119" s="10"/>
    </row>
    <row r="120" spans="1:9" x14ac:dyDescent="0.3">
      <c r="A120" s="34"/>
      <c r="B120" s="34"/>
      <c r="C120" s="34"/>
      <c r="D120" s="34"/>
      <c r="E120" s="34"/>
      <c r="F120" s="34"/>
      <c r="G120" s="34"/>
      <c r="I120" s="10"/>
    </row>
    <row r="121" spans="1:9" x14ac:dyDescent="0.3">
      <c r="A121" s="34"/>
      <c r="B121" s="34"/>
      <c r="C121" s="34"/>
      <c r="D121" s="34"/>
      <c r="E121" s="34"/>
      <c r="F121" s="34"/>
      <c r="G121" s="34"/>
      <c r="I121" s="10"/>
    </row>
    <row r="122" spans="1:9" x14ac:dyDescent="0.3">
      <c r="A122" s="34"/>
      <c r="B122" s="34"/>
      <c r="C122" s="34"/>
      <c r="D122" s="34"/>
      <c r="E122" s="34"/>
      <c r="F122" s="34"/>
      <c r="G122" s="34"/>
      <c r="I122" s="10"/>
    </row>
    <row r="123" spans="1:9" x14ac:dyDescent="0.3">
      <c r="A123" s="34"/>
      <c r="B123" s="34"/>
      <c r="C123" s="34"/>
      <c r="D123" s="34"/>
      <c r="E123" s="34"/>
      <c r="F123" s="34"/>
      <c r="G123" s="34"/>
      <c r="I123" s="10"/>
    </row>
    <row r="124" spans="1:9" x14ac:dyDescent="0.3">
      <c r="A124" s="34"/>
      <c r="B124" s="34"/>
      <c r="C124" s="34"/>
      <c r="D124" s="34"/>
      <c r="E124" s="34"/>
      <c r="F124" s="34"/>
      <c r="G124" s="34"/>
      <c r="I124" s="10"/>
    </row>
    <row r="125" spans="1:9" x14ac:dyDescent="0.3">
      <c r="A125" s="34"/>
      <c r="B125" s="34"/>
      <c r="C125" s="34"/>
      <c r="D125" s="34"/>
      <c r="E125" s="34"/>
      <c r="F125" s="34"/>
      <c r="G125" s="34"/>
      <c r="I125" s="10"/>
    </row>
    <row r="126" spans="1:9" x14ac:dyDescent="0.3">
      <c r="A126" s="34"/>
      <c r="B126" s="34"/>
      <c r="C126" s="34"/>
      <c r="D126" s="34"/>
      <c r="E126" s="34"/>
      <c r="F126" s="34"/>
      <c r="G126" s="34"/>
      <c r="I126" s="10"/>
    </row>
    <row r="127" spans="1:9" x14ac:dyDescent="0.3">
      <c r="A127" s="34"/>
      <c r="B127" s="34"/>
      <c r="C127" s="34"/>
      <c r="D127" s="34"/>
      <c r="E127" s="34"/>
      <c r="F127" s="34"/>
      <c r="G127" s="34"/>
      <c r="I127" s="10"/>
    </row>
    <row r="128" spans="1:9" x14ac:dyDescent="0.3">
      <c r="A128" s="34"/>
      <c r="B128" s="34"/>
      <c r="C128" s="34"/>
      <c r="D128" s="34"/>
      <c r="E128" s="34"/>
      <c r="F128" s="34"/>
      <c r="G128" s="34"/>
      <c r="I128" s="10"/>
    </row>
    <row r="129" spans="1:9" x14ac:dyDescent="0.3">
      <c r="A129" s="34"/>
      <c r="B129" s="34"/>
      <c r="C129" s="34"/>
      <c r="D129" s="34"/>
      <c r="E129" s="34"/>
      <c r="F129" s="34"/>
      <c r="G129" s="34"/>
      <c r="I129" s="10"/>
    </row>
    <row r="130" spans="1:9" x14ac:dyDescent="0.3">
      <c r="A130" s="34"/>
      <c r="B130" s="34"/>
      <c r="C130" s="34"/>
      <c r="D130" s="34"/>
      <c r="E130" s="34"/>
      <c r="F130" s="34"/>
      <c r="G130" s="34"/>
      <c r="I130" s="10"/>
    </row>
    <row r="131" spans="1:9" x14ac:dyDescent="0.3">
      <c r="A131" s="34"/>
      <c r="B131" s="34"/>
      <c r="C131" s="34"/>
      <c r="D131" s="34"/>
      <c r="E131" s="34"/>
      <c r="F131" s="34"/>
      <c r="G131" s="34"/>
      <c r="I131" s="10"/>
    </row>
    <row r="132" spans="1:9" x14ac:dyDescent="0.3">
      <c r="A132" s="34"/>
      <c r="B132" s="34"/>
      <c r="C132" s="34"/>
      <c r="D132" s="34"/>
      <c r="E132" s="34"/>
      <c r="F132" s="34"/>
      <c r="G132" s="34"/>
      <c r="I132" s="10"/>
    </row>
    <row r="133" spans="1:9" x14ac:dyDescent="0.3">
      <c r="A133" s="34"/>
      <c r="B133" s="34"/>
      <c r="C133" s="34"/>
      <c r="D133" s="34"/>
      <c r="E133" s="34"/>
      <c r="F133" s="34"/>
      <c r="G133" s="34"/>
      <c r="I133" s="10"/>
    </row>
    <row r="134" spans="1:9" x14ac:dyDescent="0.3">
      <c r="A134" s="34"/>
      <c r="B134" s="34"/>
      <c r="C134" s="34"/>
      <c r="D134" s="34"/>
      <c r="E134" s="34"/>
      <c r="F134" s="34"/>
      <c r="G134" s="34"/>
      <c r="I134" s="10"/>
    </row>
    <row r="135" spans="1:9" x14ac:dyDescent="0.3">
      <c r="A135" s="34"/>
      <c r="B135" s="34"/>
      <c r="C135" s="34"/>
      <c r="D135" s="34"/>
      <c r="E135" s="34"/>
      <c r="F135" s="34"/>
      <c r="G135" s="34"/>
      <c r="I135" s="10"/>
    </row>
    <row r="136" spans="1:9" x14ac:dyDescent="0.3">
      <c r="A136" s="34"/>
      <c r="B136" s="34"/>
      <c r="C136" s="34"/>
      <c r="D136" s="34"/>
      <c r="E136" s="34"/>
      <c r="F136" s="34"/>
      <c r="G136" s="34"/>
      <c r="I136" s="10"/>
    </row>
    <row r="137" spans="1:9" x14ac:dyDescent="0.3">
      <c r="A137" s="34"/>
      <c r="B137" s="34"/>
      <c r="C137" s="34"/>
      <c r="D137" s="34"/>
      <c r="E137" s="34"/>
      <c r="F137" s="34"/>
      <c r="G137" s="34"/>
      <c r="I137" s="10"/>
    </row>
    <row r="138" spans="1:9" x14ac:dyDescent="0.3">
      <c r="A138" s="34"/>
      <c r="B138" s="34"/>
      <c r="C138" s="34"/>
      <c r="D138" s="34"/>
      <c r="E138" s="34"/>
      <c r="F138" s="34"/>
      <c r="G138" s="34"/>
      <c r="I138" s="10"/>
    </row>
    <row r="139" spans="1:9" x14ac:dyDescent="0.3">
      <c r="A139" s="34"/>
      <c r="B139" s="34"/>
      <c r="C139" s="34"/>
      <c r="D139" s="34"/>
      <c r="E139" s="34"/>
      <c r="F139" s="34"/>
      <c r="G139" s="34"/>
      <c r="I139" s="10"/>
    </row>
    <row r="140" spans="1:9" x14ac:dyDescent="0.3">
      <c r="A140" s="34"/>
      <c r="B140" s="34"/>
      <c r="C140" s="34"/>
      <c r="D140" s="34"/>
      <c r="E140" s="34"/>
      <c r="F140" s="34"/>
      <c r="G140" s="34"/>
      <c r="I140" s="10"/>
    </row>
    <row r="141" spans="1:9" x14ac:dyDescent="0.3">
      <c r="A141" s="34"/>
      <c r="B141" s="34"/>
      <c r="C141" s="34"/>
      <c r="D141" s="34"/>
      <c r="E141" s="34"/>
      <c r="F141" s="34"/>
      <c r="G141" s="34"/>
      <c r="I141" s="10"/>
    </row>
    <row r="142" spans="1:9" x14ac:dyDescent="0.3">
      <c r="A142" s="34"/>
      <c r="B142" s="34"/>
      <c r="C142" s="34"/>
      <c r="D142" s="34"/>
      <c r="E142" s="34"/>
      <c r="F142" s="34"/>
      <c r="G142" s="34"/>
      <c r="I142" s="10"/>
    </row>
    <row r="143" spans="1:9" x14ac:dyDescent="0.3">
      <c r="A143" s="34"/>
      <c r="B143" s="34"/>
      <c r="C143" s="34"/>
      <c r="D143" s="34"/>
      <c r="E143" s="34"/>
      <c r="F143" s="34"/>
      <c r="G143" s="34"/>
      <c r="I143" s="10"/>
    </row>
    <row r="144" spans="1:9" x14ac:dyDescent="0.3">
      <c r="A144" s="34"/>
      <c r="B144" s="34"/>
      <c r="C144" s="34"/>
      <c r="D144" s="34"/>
      <c r="E144" s="34"/>
      <c r="F144" s="34"/>
      <c r="G144" s="34"/>
      <c r="I144" s="10"/>
    </row>
    <row r="145" spans="1:9" x14ac:dyDescent="0.3">
      <c r="A145" s="34"/>
      <c r="B145" s="34"/>
      <c r="C145" s="34"/>
      <c r="D145" s="34"/>
      <c r="E145" s="34"/>
      <c r="F145" s="34"/>
      <c r="G145" s="34"/>
      <c r="I145" s="10"/>
    </row>
    <row r="146" spans="1:9" x14ac:dyDescent="0.3">
      <c r="A146" s="34"/>
      <c r="B146" s="34"/>
      <c r="C146" s="34"/>
      <c r="D146" s="34"/>
      <c r="E146" s="34"/>
      <c r="F146" s="34"/>
      <c r="G146" s="34"/>
      <c r="I146" s="10"/>
    </row>
    <row r="147" spans="1:9" x14ac:dyDescent="0.3">
      <c r="A147" s="34"/>
      <c r="B147" s="34"/>
      <c r="C147" s="34"/>
      <c r="D147" s="34"/>
      <c r="E147" s="34"/>
      <c r="F147" s="34"/>
      <c r="G147" s="34"/>
    </row>
    <row r="148" spans="1:9" x14ac:dyDescent="0.3">
      <c r="A148" s="34"/>
      <c r="B148" s="34"/>
      <c r="C148" s="34"/>
      <c r="D148" s="34"/>
      <c r="E148" s="34"/>
      <c r="F148" s="34"/>
      <c r="G148" s="34"/>
    </row>
    <row r="149" spans="1:9" x14ac:dyDescent="0.3">
      <c r="A149" s="34"/>
      <c r="B149" s="34"/>
      <c r="C149" s="34"/>
      <c r="D149" s="34"/>
      <c r="E149" s="34"/>
      <c r="F149" s="34"/>
      <c r="G149" s="34"/>
    </row>
    <row r="150" spans="1:9" x14ac:dyDescent="0.3">
      <c r="A150" s="34"/>
      <c r="B150" s="34"/>
      <c r="C150" s="34"/>
      <c r="D150" s="34"/>
      <c r="E150" s="34"/>
      <c r="F150" s="34"/>
      <c r="G150" s="34"/>
    </row>
    <row r="151" spans="1:9" x14ac:dyDescent="0.3">
      <c r="A151" s="34"/>
      <c r="B151" s="34"/>
      <c r="C151" s="34"/>
      <c r="D151" s="34"/>
      <c r="E151" s="34"/>
      <c r="F151" s="34"/>
      <c r="G151" s="34"/>
    </row>
    <row r="152" spans="1:9" x14ac:dyDescent="0.3">
      <c r="A152" s="34"/>
      <c r="B152" s="34"/>
      <c r="C152" s="34"/>
      <c r="D152" s="34"/>
      <c r="E152" s="34"/>
      <c r="F152" s="34"/>
      <c r="G152" s="34"/>
    </row>
    <row r="153" spans="1:9" x14ac:dyDescent="0.3">
      <c r="A153" s="34"/>
      <c r="B153" s="34"/>
      <c r="C153" s="34"/>
      <c r="D153" s="34"/>
      <c r="E153" s="34"/>
      <c r="F153" s="34"/>
      <c r="G153" s="34"/>
    </row>
    <row r="154" spans="1:9" x14ac:dyDescent="0.3">
      <c r="A154" s="34"/>
      <c r="B154" s="34"/>
      <c r="C154" s="34"/>
      <c r="D154" s="34"/>
      <c r="E154" s="34"/>
      <c r="F154" s="34"/>
      <c r="G154" s="34"/>
    </row>
    <row r="155" spans="1:9" x14ac:dyDescent="0.3">
      <c r="A155" s="34"/>
      <c r="B155" s="34"/>
      <c r="C155" s="34"/>
      <c r="D155" s="34"/>
      <c r="E155" s="34"/>
      <c r="F155" s="34"/>
      <c r="G155" s="34"/>
    </row>
    <row r="156" spans="1:9" x14ac:dyDescent="0.3">
      <c r="A156" s="34"/>
      <c r="B156" s="34"/>
      <c r="C156" s="34"/>
      <c r="D156" s="34"/>
      <c r="E156" s="34"/>
      <c r="F156" s="34"/>
      <c r="G156" s="34"/>
    </row>
    <row r="157" spans="1:9" x14ac:dyDescent="0.3">
      <c r="A157" s="34"/>
      <c r="B157" s="34"/>
      <c r="C157" s="34"/>
      <c r="D157" s="34"/>
      <c r="E157" s="34"/>
      <c r="F157" s="34"/>
      <c r="G157" s="34"/>
    </row>
    <row r="158" spans="1:9" x14ac:dyDescent="0.3">
      <c r="A158" s="34"/>
      <c r="B158" s="34"/>
      <c r="C158" s="34"/>
      <c r="D158" s="34"/>
      <c r="E158" s="34"/>
      <c r="F158" s="34"/>
      <c r="G158" s="34"/>
    </row>
    <row r="159" spans="1:9" x14ac:dyDescent="0.3">
      <c r="A159" s="34"/>
      <c r="B159" s="34"/>
      <c r="C159" s="34"/>
      <c r="D159" s="34"/>
      <c r="E159" s="34"/>
      <c r="F159" s="34"/>
      <c r="G159" s="34"/>
    </row>
    <row r="160" spans="1:9" x14ac:dyDescent="0.3">
      <c r="A160" s="34"/>
      <c r="B160" s="34"/>
      <c r="C160" s="34"/>
      <c r="D160" s="34"/>
      <c r="E160" s="34"/>
      <c r="F160" s="34"/>
      <c r="G160" s="34"/>
    </row>
    <row r="161" spans="1:7" x14ac:dyDescent="0.3">
      <c r="A161" s="34"/>
      <c r="B161" s="34"/>
      <c r="C161" s="34"/>
      <c r="D161" s="34"/>
      <c r="E161" s="34"/>
      <c r="F161" s="34"/>
      <c r="G161" s="34"/>
    </row>
    <row r="162" spans="1:7" x14ac:dyDescent="0.3">
      <c r="A162" s="34"/>
      <c r="B162" s="34"/>
      <c r="C162" s="34"/>
      <c r="D162" s="34"/>
      <c r="E162" s="34"/>
      <c r="F162" s="34"/>
      <c r="G162" s="34"/>
    </row>
    <row r="163" spans="1:7" x14ac:dyDescent="0.3">
      <c r="A163" s="34"/>
      <c r="B163" s="34"/>
      <c r="C163" s="34"/>
      <c r="D163" s="34"/>
      <c r="E163" s="34"/>
      <c r="F163" s="34"/>
      <c r="G163" s="34"/>
    </row>
    <row r="164" spans="1:7" x14ac:dyDescent="0.3">
      <c r="A164" s="34"/>
      <c r="B164" s="34"/>
      <c r="C164" s="34"/>
      <c r="D164" s="34"/>
      <c r="E164" s="34"/>
      <c r="F164" s="34"/>
      <c r="G164" s="34"/>
    </row>
    <row r="165" spans="1:7" x14ac:dyDescent="0.3">
      <c r="A165" s="34"/>
      <c r="B165" s="34"/>
      <c r="C165" s="34"/>
      <c r="D165" s="34"/>
      <c r="E165" s="34"/>
      <c r="F165" s="34"/>
      <c r="G165" s="34"/>
    </row>
    <row r="166" spans="1:7" x14ac:dyDescent="0.3">
      <c r="A166" s="34"/>
      <c r="B166" s="34"/>
      <c r="C166" s="34"/>
      <c r="D166" s="34"/>
      <c r="E166" s="34"/>
      <c r="F166" s="34"/>
      <c r="G166" s="34"/>
    </row>
    <row r="167" spans="1:7" x14ac:dyDescent="0.3">
      <c r="A167" s="34"/>
      <c r="B167" s="34"/>
      <c r="C167" s="34"/>
      <c r="D167" s="34"/>
      <c r="E167" s="34"/>
      <c r="F167" s="34"/>
      <c r="G167" s="34"/>
    </row>
    <row r="168" spans="1:7" x14ac:dyDescent="0.3">
      <c r="C168" s="34"/>
    </row>
  </sheetData>
  <mergeCells count="12">
    <mergeCell ref="A75:H75"/>
    <mergeCell ref="A45:H45"/>
    <mergeCell ref="G3:G4"/>
    <mergeCell ref="H3:H4"/>
    <mergeCell ref="A42:H42"/>
    <mergeCell ref="A44:H44"/>
    <mergeCell ref="A3:A4"/>
    <mergeCell ref="B3:B4"/>
    <mergeCell ref="C3:C4"/>
    <mergeCell ref="D3:D4"/>
    <mergeCell ref="E3:E4"/>
    <mergeCell ref="F3:F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52"/>
  <sheetViews>
    <sheetView showGridLines="0" view="pageLayout" topLeftCell="A45" zoomScaleNormal="100" zoomScaleSheetLayoutView="100" workbookViewId="0">
      <selection activeCell="B114" sqref="B114:B123"/>
    </sheetView>
  </sheetViews>
  <sheetFormatPr baseColWidth="10" defaultRowHeight="15" outlineLevelRow="2" outlineLevelCol="1" x14ac:dyDescent="0.3"/>
  <cols>
    <col min="1" max="1" width="16.42578125" style="21" customWidth="1"/>
    <col min="2" max="2" width="22.5703125" style="21" customWidth="1"/>
    <col min="3" max="3" width="21.7109375" style="21" customWidth="1"/>
    <col min="4" max="4" width="24.42578125" style="21" customWidth="1"/>
    <col min="5" max="5" width="11.42578125" style="21" hidden="1" customWidth="1" outlineLevel="1"/>
    <col min="6" max="6" width="11.42578125" style="21" collapsed="1"/>
    <col min="7" max="246" width="11.42578125" style="21"/>
    <col min="247" max="247" width="11.85546875" style="21" customWidth="1"/>
    <col min="248" max="248" width="10.7109375" style="21" customWidth="1"/>
    <col min="249" max="250" width="12.85546875" style="21" customWidth="1"/>
    <col min="251" max="251" width="13.42578125" style="21" customWidth="1"/>
    <col min="252" max="252" width="13.7109375" style="21" customWidth="1"/>
    <col min="253" max="502" width="11.42578125" style="21"/>
    <col min="503" max="503" width="11.85546875" style="21" customWidth="1"/>
    <col min="504" max="504" width="10.7109375" style="21" customWidth="1"/>
    <col min="505" max="506" width="12.85546875" style="21" customWidth="1"/>
    <col min="507" max="507" width="13.42578125" style="21" customWidth="1"/>
    <col min="508" max="508" width="13.7109375" style="21" customWidth="1"/>
    <col min="509" max="758" width="11.42578125" style="21"/>
    <col min="759" max="759" width="11.85546875" style="21" customWidth="1"/>
    <col min="760" max="760" width="10.7109375" style="21" customWidth="1"/>
    <col min="761" max="762" width="12.85546875" style="21" customWidth="1"/>
    <col min="763" max="763" width="13.42578125" style="21" customWidth="1"/>
    <col min="764" max="764" width="13.7109375" style="21" customWidth="1"/>
    <col min="765" max="1014" width="11.42578125" style="21"/>
    <col min="1015" max="1015" width="11.85546875" style="21" customWidth="1"/>
    <col min="1016" max="1016" width="10.7109375" style="21" customWidth="1"/>
    <col min="1017" max="1018" width="12.85546875" style="21" customWidth="1"/>
    <col min="1019" max="1019" width="13.42578125" style="21" customWidth="1"/>
    <col min="1020" max="1020" width="13.7109375" style="21" customWidth="1"/>
    <col min="1021" max="1270" width="11.42578125" style="21"/>
    <col min="1271" max="1271" width="11.85546875" style="21" customWidth="1"/>
    <col min="1272" max="1272" width="10.7109375" style="21" customWidth="1"/>
    <col min="1273" max="1274" width="12.85546875" style="21" customWidth="1"/>
    <col min="1275" max="1275" width="13.42578125" style="21" customWidth="1"/>
    <col min="1276" max="1276" width="13.7109375" style="21" customWidth="1"/>
    <col min="1277" max="1526" width="11.42578125" style="21"/>
    <col min="1527" max="1527" width="11.85546875" style="21" customWidth="1"/>
    <col min="1528" max="1528" width="10.7109375" style="21" customWidth="1"/>
    <col min="1529" max="1530" width="12.85546875" style="21" customWidth="1"/>
    <col min="1531" max="1531" width="13.42578125" style="21" customWidth="1"/>
    <col min="1532" max="1532" width="13.7109375" style="21" customWidth="1"/>
    <col min="1533" max="1782" width="11.42578125" style="21"/>
    <col min="1783" max="1783" width="11.85546875" style="21" customWidth="1"/>
    <col min="1784" max="1784" width="10.7109375" style="21" customWidth="1"/>
    <col min="1785" max="1786" width="12.85546875" style="21" customWidth="1"/>
    <col min="1787" max="1787" width="13.42578125" style="21" customWidth="1"/>
    <col min="1788" max="1788" width="13.7109375" style="21" customWidth="1"/>
    <col min="1789" max="2038" width="11.42578125" style="21"/>
    <col min="2039" max="2039" width="11.85546875" style="21" customWidth="1"/>
    <col min="2040" max="2040" width="10.7109375" style="21" customWidth="1"/>
    <col min="2041" max="2042" width="12.85546875" style="21" customWidth="1"/>
    <col min="2043" max="2043" width="13.42578125" style="21" customWidth="1"/>
    <col min="2044" max="2044" width="13.7109375" style="21" customWidth="1"/>
    <col min="2045" max="2294" width="11.42578125" style="21"/>
    <col min="2295" max="2295" width="11.85546875" style="21" customWidth="1"/>
    <col min="2296" max="2296" width="10.7109375" style="21" customWidth="1"/>
    <col min="2297" max="2298" width="12.85546875" style="21" customWidth="1"/>
    <col min="2299" max="2299" width="13.42578125" style="21" customWidth="1"/>
    <col min="2300" max="2300" width="13.7109375" style="21" customWidth="1"/>
    <col min="2301" max="2550" width="11.42578125" style="21"/>
    <col min="2551" max="2551" width="11.85546875" style="21" customWidth="1"/>
    <col min="2552" max="2552" width="10.7109375" style="21" customWidth="1"/>
    <col min="2553" max="2554" width="12.85546875" style="21" customWidth="1"/>
    <col min="2555" max="2555" width="13.42578125" style="21" customWidth="1"/>
    <col min="2556" max="2556" width="13.7109375" style="21" customWidth="1"/>
    <col min="2557" max="2806" width="11.42578125" style="21"/>
    <col min="2807" max="2807" width="11.85546875" style="21" customWidth="1"/>
    <col min="2808" max="2808" width="10.7109375" style="21" customWidth="1"/>
    <col min="2809" max="2810" width="12.85546875" style="21" customWidth="1"/>
    <col min="2811" max="2811" width="13.42578125" style="21" customWidth="1"/>
    <col min="2812" max="2812" width="13.7109375" style="21" customWidth="1"/>
    <col min="2813" max="3062" width="11.42578125" style="21"/>
    <col min="3063" max="3063" width="11.85546875" style="21" customWidth="1"/>
    <col min="3064" max="3064" width="10.7109375" style="21" customWidth="1"/>
    <col min="3065" max="3066" width="12.85546875" style="21" customWidth="1"/>
    <col min="3067" max="3067" width="13.42578125" style="21" customWidth="1"/>
    <col min="3068" max="3068" width="13.7109375" style="21" customWidth="1"/>
    <col min="3069" max="3318" width="11.42578125" style="21"/>
    <col min="3319" max="3319" width="11.85546875" style="21" customWidth="1"/>
    <col min="3320" max="3320" width="10.7109375" style="21" customWidth="1"/>
    <col min="3321" max="3322" width="12.85546875" style="21" customWidth="1"/>
    <col min="3323" max="3323" width="13.42578125" style="21" customWidth="1"/>
    <col min="3324" max="3324" width="13.7109375" style="21" customWidth="1"/>
    <col min="3325" max="3574" width="11.42578125" style="21"/>
    <col min="3575" max="3575" width="11.85546875" style="21" customWidth="1"/>
    <col min="3576" max="3576" width="10.7109375" style="21" customWidth="1"/>
    <col min="3577" max="3578" width="12.85546875" style="21" customWidth="1"/>
    <col min="3579" max="3579" width="13.42578125" style="21" customWidth="1"/>
    <col min="3580" max="3580" width="13.7109375" style="21" customWidth="1"/>
    <col min="3581" max="3830" width="11.42578125" style="21"/>
    <col min="3831" max="3831" width="11.85546875" style="21" customWidth="1"/>
    <col min="3832" max="3832" width="10.7109375" style="21" customWidth="1"/>
    <col min="3833" max="3834" width="12.85546875" style="21" customWidth="1"/>
    <col min="3835" max="3835" width="13.42578125" style="21" customWidth="1"/>
    <col min="3836" max="3836" width="13.7109375" style="21" customWidth="1"/>
    <col min="3837" max="4086" width="11.42578125" style="21"/>
    <col min="4087" max="4087" width="11.85546875" style="21" customWidth="1"/>
    <col min="4088" max="4088" width="10.7109375" style="21" customWidth="1"/>
    <col min="4089" max="4090" width="12.85546875" style="21" customWidth="1"/>
    <col min="4091" max="4091" width="13.42578125" style="21" customWidth="1"/>
    <col min="4092" max="4092" width="13.7109375" style="21" customWidth="1"/>
    <col min="4093" max="4342" width="11.42578125" style="21"/>
    <col min="4343" max="4343" width="11.85546875" style="21" customWidth="1"/>
    <col min="4344" max="4344" width="10.7109375" style="21" customWidth="1"/>
    <col min="4345" max="4346" width="12.85546875" style="21" customWidth="1"/>
    <col min="4347" max="4347" width="13.42578125" style="21" customWidth="1"/>
    <col min="4348" max="4348" width="13.7109375" style="21" customWidth="1"/>
    <col min="4349" max="4598" width="11.42578125" style="21"/>
    <col min="4599" max="4599" width="11.85546875" style="21" customWidth="1"/>
    <col min="4600" max="4600" width="10.7109375" style="21" customWidth="1"/>
    <col min="4601" max="4602" width="12.85546875" style="21" customWidth="1"/>
    <col min="4603" max="4603" width="13.42578125" style="21" customWidth="1"/>
    <col min="4604" max="4604" width="13.7109375" style="21" customWidth="1"/>
    <col min="4605" max="4854" width="11.42578125" style="21"/>
    <col min="4855" max="4855" width="11.85546875" style="21" customWidth="1"/>
    <col min="4856" max="4856" width="10.7109375" style="21" customWidth="1"/>
    <col min="4857" max="4858" width="12.85546875" style="21" customWidth="1"/>
    <col min="4859" max="4859" width="13.42578125" style="21" customWidth="1"/>
    <col min="4860" max="4860" width="13.7109375" style="21" customWidth="1"/>
    <col min="4861" max="5110" width="11.42578125" style="21"/>
    <col min="5111" max="5111" width="11.85546875" style="21" customWidth="1"/>
    <col min="5112" max="5112" width="10.7109375" style="21" customWidth="1"/>
    <col min="5113" max="5114" width="12.85546875" style="21" customWidth="1"/>
    <col min="5115" max="5115" width="13.42578125" style="21" customWidth="1"/>
    <col min="5116" max="5116" width="13.7109375" style="21" customWidth="1"/>
    <col min="5117" max="5366" width="11.42578125" style="21"/>
    <col min="5367" max="5367" width="11.85546875" style="21" customWidth="1"/>
    <col min="5368" max="5368" width="10.7109375" style="21" customWidth="1"/>
    <col min="5369" max="5370" width="12.85546875" style="21" customWidth="1"/>
    <col min="5371" max="5371" width="13.42578125" style="21" customWidth="1"/>
    <col min="5372" max="5372" width="13.7109375" style="21" customWidth="1"/>
    <col min="5373" max="5622" width="11.42578125" style="21"/>
    <col min="5623" max="5623" width="11.85546875" style="21" customWidth="1"/>
    <col min="5624" max="5624" width="10.7109375" style="21" customWidth="1"/>
    <col min="5625" max="5626" width="12.85546875" style="21" customWidth="1"/>
    <col min="5627" max="5627" width="13.42578125" style="21" customWidth="1"/>
    <col min="5628" max="5628" width="13.7109375" style="21" customWidth="1"/>
    <col min="5629" max="5878" width="11.42578125" style="21"/>
    <col min="5879" max="5879" width="11.85546875" style="21" customWidth="1"/>
    <col min="5880" max="5880" width="10.7109375" style="21" customWidth="1"/>
    <col min="5881" max="5882" width="12.85546875" style="21" customWidth="1"/>
    <col min="5883" max="5883" width="13.42578125" style="21" customWidth="1"/>
    <col min="5884" max="5884" width="13.7109375" style="21" customWidth="1"/>
    <col min="5885" max="6134" width="11.42578125" style="21"/>
    <col min="6135" max="6135" width="11.85546875" style="21" customWidth="1"/>
    <col min="6136" max="6136" width="10.7109375" style="21" customWidth="1"/>
    <col min="6137" max="6138" width="12.85546875" style="21" customWidth="1"/>
    <col min="6139" max="6139" width="13.42578125" style="21" customWidth="1"/>
    <col min="6140" max="6140" width="13.7109375" style="21" customWidth="1"/>
    <col min="6141" max="6390" width="11.42578125" style="21"/>
    <col min="6391" max="6391" width="11.85546875" style="21" customWidth="1"/>
    <col min="6392" max="6392" width="10.7109375" style="21" customWidth="1"/>
    <col min="6393" max="6394" width="12.85546875" style="21" customWidth="1"/>
    <col min="6395" max="6395" width="13.42578125" style="21" customWidth="1"/>
    <col min="6396" max="6396" width="13.7109375" style="21" customWidth="1"/>
    <col min="6397" max="6646" width="11.42578125" style="21"/>
    <col min="6647" max="6647" width="11.85546875" style="21" customWidth="1"/>
    <col min="6648" max="6648" width="10.7109375" style="21" customWidth="1"/>
    <col min="6649" max="6650" width="12.85546875" style="21" customWidth="1"/>
    <col min="6651" max="6651" width="13.42578125" style="21" customWidth="1"/>
    <col min="6652" max="6652" width="13.7109375" style="21" customWidth="1"/>
    <col min="6653" max="6902" width="11.42578125" style="21"/>
    <col min="6903" max="6903" width="11.85546875" style="21" customWidth="1"/>
    <col min="6904" max="6904" width="10.7109375" style="21" customWidth="1"/>
    <col min="6905" max="6906" width="12.85546875" style="21" customWidth="1"/>
    <col min="6907" max="6907" width="13.42578125" style="21" customWidth="1"/>
    <col min="6908" max="6908" width="13.7109375" style="21" customWidth="1"/>
    <col min="6909" max="7158" width="11.42578125" style="21"/>
    <col min="7159" max="7159" width="11.85546875" style="21" customWidth="1"/>
    <col min="7160" max="7160" width="10.7109375" style="21" customWidth="1"/>
    <col min="7161" max="7162" width="12.85546875" style="21" customWidth="1"/>
    <col min="7163" max="7163" width="13.42578125" style="21" customWidth="1"/>
    <col min="7164" max="7164" width="13.7109375" style="21" customWidth="1"/>
    <col min="7165" max="7414" width="11.42578125" style="21"/>
    <col min="7415" max="7415" width="11.85546875" style="21" customWidth="1"/>
    <col min="7416" max="7416" width="10.7109375" style="21" customWidth="1"/>
    <col min="7417" max="7418" width="12.85546875" style="21" customWidth="1"/>
    <col min="7419" max="7419" width="13.42578125" style="21" customWidth="1"/>
    <col min="7420" max="7420" width="13.7109375" style="21" customWidth="1"/>
    <col min="7421" max="7670" width="11.42578125" style="21"/>
    <col min="7671" max="7671" width="11.85546875" style="21" customWidth="1"/>
    <col min="7672" max="7672" width="10.7109375" style="21" customWidth="1"/>
    <col min="7673" max="7674" width="12.85546875" style="21" customWidth="1"/>
    <col min="7675" max="7675" width="13.42578125" style="21" customWidth="1"/>
    <col min="7676" max="7676" width="13.7109375" style="21" customWidth="1"/>
    <col min="7677" max="7926" width="11.42578125" style="21"/>
    <col min="7927" max="7927" width="11.85546875" style="21" customWidth="1"/>
    <col min="7928" max="7928" width="10.7109375" style="21" customWidth="1"/>
    <col min="7929" max="7930" width="12.85546875" style="21" customWidth="1"/>
    <col min="7931" max="7931" width="13.42578125" style="21" customWidth="1"/>
    <col min="7932" max="7932" width="13.7109375" style="21" customWidth="1"/>
    <col min="7933" max="8182" width="11.42578125" style="21"/>
    <col min="8183" max="8183" width="11.85546875" style="21" customWidth="1"/>
    <col min="8184" max="8184" width="10.7109375" style="21" customWidth="1"/>
    <col min="8185" max="8186" width="12.85546875" style="21" customWidth="1"/>
    <col min="8187" max="8187" width="13.42578125" style="21" customWidth="1"/>
    <col min="8188" max="8188" width="13.7109375" style="21" customWidth="1"/>
    <col min="8189" max="8438" width="11.42578125" style="21"/>
    <col min="8439" max="8439" width="11.85546875" style="21" customWidth="1"/>
    <col min="8440" max="8440" width="10.7109375" style="21" customWidth="1"/>
    <col min="8441" max="8442" width="12.85546875" style="21" customWidth="1"/>
    <col min="8443" max="8443" width="13.42578125" style="21" customWidth="1"/>
    <col min="8444" max="8444" width="13.7109375" style="21" customWidth="1"/>
    <col min="8445" max="8694" width="11.42578125" style="21"/>
    <col min="8695" max="8695" width="11.85546875" style="21" customWidth="1"/>
    <col min="8696" max="8696" width="10.7109375" style="21" customWidth="1"/>
    <col min="8697" max="8698" width="12.85546875" style="21" customWidth="1"/>
    <col min="8699" max="8699" width="13.42578125" style="21" customWidth="1"/>
    <col min="8700" max="8700" width="13.7109375" style="21" customWidth="1"/>
    <col min="8701" max="8950" width="11.42578125" style="21"/>
    <col min="8951" max="8951" width="11.85546875" style="21" customWidth="1"/>
    <col min="8952" max="8952" width="10.7109375" style="21" customWidth="1"/>
    <col min="8953" max="8954" width="12.85546875" style="21" customWidth="1"/>
    <col min="8955" max="8955" width="13.42578125" style="21" customWidth="1"/>
    <col min="8956" max="8956" width="13.7109375" style="21" customWidth="1"/>
    <col min="8957" max="9206" width="11.42578125" style="21"/>
    <col min="9207" max="9207" width="11.85546875" style="21" customWidth="1"/>
    <col min="9208" max="9208" width="10.7109375" style="21" customWidth="1"/>
    <col min="9209" max="9210" width="12.85546875" style="21" customWidth="1"/>
    <col min="9211" max="9211" width="13.42578125" style="21" customWidth="1"/>
    <col min="9212" max="9212" width="13.7109375" style="21" customWidth="1"/>
    <col min="9213" max="9462" width="11.42578125" style="21"/>
    <col min="9463" max="9463" width="11.85546875" style="21" customWidth="1"/>
    <col min="9464" max="9464" width="10.7109375" style="21" customWidth="1"/>
    <col min="9465" max="9466" width="12.85546875" style="21" customWidth="1"/>
    <col min="9467" max="9467" width="13.42578125" style="21" customWidth="1"/>
    <col min="9468" max="9468" width="13.7109375" style="21" customWidth="1"/>
    <col min="9469" max="9718" width="11.42578125" style="21"/>
    <col min="9719" max="9719" width="11.85546875" style="21" customWidth="1"/>
    <col min="9720" max="9720" width="10.7109375" style="21" customWidth="1"/>
    <col min="9721" max="9722" width="12.85546875" style="21" customWidth="1"/>
    <col min="9723" max="9723" width="13.42578125" style="21" customWidth="1"/>
    <col min="9724" max="9724" width="13.7109375" style="21" customWidth="1"/>
    <col min="9725" max="9974" width="11.42578125" style="21"/>
    <col min="9975" max="9975" width="11.85546875" style="21" customWidth="1"/>
    <col min="9976" max="9976" width="10.7109375" style="21" customWidth="1"/>
    <col min="9977" max="9978" width="12.85546875" style="21" customWidth="1"/>
    <col min="9979" max="9979" width="13.42578125" style="21" customWidth="1"/>
    <col min="9980" max="9980" width="13.7109375" style="21" customWidth="1"/>
    <col min="9981" max="10230" width="11.42578125" style="21"/>
    <col min="10231" max="10231" width="11.85546875" style="21" customWidth="1"/>
    <col min="10232" max="10232" width="10.7109375" style="21" customWidth="1"/>
    <col min="10233" max="10234" width="12.85546875" style="21" customWidth="1"/>
    <col min="10235" max="10235" width="13.42578125" style="21" customWidth="1"/>
    <col min="10236" max="10236" width="13.7109375" style="21" customWidth="1"/>
    <col min="10237" max="10486" width="11.42578125" style="21"/>
    <col min="10487" max="10487" width="11.85546875" style="21" customWidth="1"/>
    <col min="10488" max="10488" width="10.7109375" style="21" customWidth="1"/>
    <col min="10489" max="10490" width="12.85546875" style="21" customWidth="1"/>
    <col min="10491" max="10491" width="13.42578125" style="21" customWidth="1"/>
    <col min="10492" max="10492" width="13.7109375" style="21" customWidth="1"/>
    <col min="10493" max="10742" width="11.42578125" style="21"/>
    <col min="10743" max="10743" width="11.85546875" style="21" customWidth="1"/>
    <col min="10744" max="10744" width="10.7109375" style="21" customWidth="1"/>
    <col min="10745" max="10746" width="12.85546875" style="21" customWidth="1"/>
    <col min="10747" max="10747" width="13.42578125" style="21" customWidth="1"/>
    <col min="10748" max="10748" width="13.7109375" style="21" customWidth="1"/>
    <col min="10749" max="10998" width="11.42578125" style="21"/>
    <col min="10999" max="10999" width="11.85546875" style="21" customWidth="1"/>
    <col min="11000" max="11000" width="10.7109375" style="21" customWidth="1"/>
    <col min="11001" max="11002" width="12.85546875" style="21" customWidth="1"/>
    <col min="11003" max="11003" width="13.42578125" style="21" customWidth="1"/>
    <col min="11004" max="11004" width="13.7109375" style="21" customWidth="1"/>
    <col min="11005" max="11254" width="11.42578125" style="21"/>
    <col min="11255" max="11255" width="11.85546875" style="21" customWidth="1"/>
    <col min="11256" max="11256" width="10.7109375" style="21" customWidth="1"/>
    <col min="11257" max="11258" width="12.85546875" style="21" customWidth="1"/>
    <col min="11259" max="11259" width="13.42578125" style="21" customWidth="1"/>
    <col min="11260" max="11260" width="13.7109375" style="21" customWidth="1"/>
    <col min="11261" max="11510" width="11.42578125" style="21"/>
    <col min="11511" max="11511" width="11.85546875" style="21" customWidth="1"/>
    <col min="11512" max="11512" width="10.7109375" style="21" customWidth="1"/>
    <col min="11513" max="11514" width="12.85546875" style="21" customWidth="1"/>
    <col min="11515" max="11515" width="13.42578125" style="21" customWidth="1"/>
    <col min="11516" max="11516" width="13.7109375" style="21" customWidth="1"/>
    <col min="11517" max="11766" width="11.42578125" style="21"/>
    <col min="11767" max="11767" width="11.85546875" style="21" customWidth="1"/>
    <col min="11768" max="11768" width="10.7109375" style="21" customWidth="1"/>
    <col min="11769" max="11770" width="12.85546875" style="21" customWidth="1"/>
    <col min="11771" max="11771" width="13.42578125" style="21" customWidth="1"/>
    <col min="11772" max="11772" width="13.7109375" style="21" customWidth="1"/>
    <col min="11773" max="12022" width="11.42578125" style="21"/>
    <col min="12023" max="12023" width="11.85546875" style="21" customWidth="1"/>
    <col min="12024" max="12024" width="10.7109375" style="21" customWidth="1"/>
    <col min="12025" max="12026" width="12.85546875" style="21" customWidth="1"/>
    <col min="12027" max="12027" width="13.42578125" style="21" customWidth="1"/>
    <col min="12028" max="12028" width="13.7109375" style="21" customWidth="1"/>
    <col min="12029" max="12278" width="11.42578125" style="21"/>
    <col min="12279" max="12279" width="11.85546875" style="21" customWidth="1"/>
    <col min="12280" max="12280" width="10.7109375" style="21" customWidth="1"/>
    <col min="12281" max="12282" width="12.85546875" style="21" customWidth="1"/>
    <col min="12283" max="12283" width="13.42578125" style="21" customWidth="1"/>
    <col min="12284" max="12284" width="13.7109375" style="21" customWidth="1"/>
    <col min="12285" max="12534" width="11.42578125" style="21"/>
    <col min="12535" max="12535" width="11.85546875" style="21" customWidth="1"/>
    <col min="12536" max="12536" width="10.7109375" style="21" customWidth="1"/>
    <col min="12537" max="12538" width="12.85546875" style="21" customWidth="1"/>
    <col min="12539" max="12539" width="13.42578125" style="21" customWidth="1"/>
    <col min="12540" max="12540" width="13.7109375" style="21" customWidth="1"/>
    <col min="12541" max="12790" width="11.42578125" style="21"/>
    <col min="12791" max="12791" width="11.85546875" style="21" customWidth="1"/>
    <col min="12792" max="12792" width="10.7109375" style="21" customWidth="1"/>
    <col min="12793" max="12794" width="12.85546875" style="21" customWidth="1"/>
    <col min="12795" max="12795" width="13.42578125" style="21" customWidth="1"/>
    <col min="12796" max="12796" width="13.7109375" style="21" customWidth="1"/>
    <col min="12797" max="13046" width="11.42578125" style="21"/>
    <col min="13047" max="13047" width="11.85546875" style="21" customWidth="1"/>
    <col min="13048" max="13048" width="10.7109375" style="21" customWidth="1"/>
    <col min="13049" max="13050" width="12.85546875" style="21" customWidth="1"/>
    <col min="13051" max="13051" width="13.42578125" style="21" customWidth="1"/>
    <col min="13052" max="13052" width="13.7109375" style="21" customWidth="1"/>
    <col min="13053" max="13302" width="11.42578125" style="21"/>
    <col min="13303" max="13303" width="11.85546875" style="21" customWidth="1"/>
    <col min="13304" max="13304" width="10.7109375" style="21" customWidth="1"/>
    <col min="13305" max="13306" width="12.85546875" style="21" customWidth="1"/>
    <col min="13307" max="13307" width="13.42578125" style="21" customWidth="1"/>
    <col min="13308" max="13308" width="13.7109375" style="21" customWidth="1"/>
    <col min="13309" max="13558" width="11.42578125" style="21"/>
    <col min="13559" max="13559" width="11.85546875" style="21" customWidth="1"/>
    <col min="13560" max="13560" width="10.7109375" style="21" customWidth="1"/>
    <col min="13561" max="13562" width="12.85546875" style="21" customWidth="1"/>
    <col min="13563" max="13563" width="13.42578125" style="21" customWidth="1"/>
    <col min="13564" max="13564" width="13.7109375" style="21" customWidth="1"/>
    <col min="13565" max="13814" width="11.42578125" style="21"/>
    <col min="13815" max="13815" width="11.85546875" style="21" customWidth="1"/>
    <col min="13816" max="13816" width="10.7109375" style="21" customWidth="1"/>
    <col min="13817" max="13818" width="12.85546875" style="21" customWidth="1"/>
    <col min="13819" max="13819" width="13.42578125" style="21" customWidth="1"/>
    <col min="13820" max="13820" width="13.7109375" style="21" customWidth="1"/>
    <col min="13821" max="14070" width="11.42578125" style="21"/>
    <col min="14071" max="14071" width="11.85546875" style="21" customWidth="1"/>
    <col min="14072" max="14072" width="10.7109375" style="21" customWidth="1"/>
    <col min="14073" max="14074" width="12.85546875" style="21" customWidth="1"/>
    <col min="14075" max="14075" width="13.42578125" style="21" customWidth="1"/>
    <col min="14076" max="14076" width="13.7109375" style="21" customWidth="1"/>
    <col min="14077" max="14326" width="11.42578125" style="21"/>
    <col min="14327" max="14327" width="11.85546875" style="21" customWidth="1"/>
    <col min="14328" max="14328" width="10.7109375" style="21" customWidth="1"/>
    <col min="14329" max="14330" width="12.85546875" style="21" customWidth="1"/>
    <col min="14331" max="14331" width="13.42578125" style="21" customWidth="1"/>
    <col min="14332" max="14332" width="13.7109375" style="21" customWidth="1"/>
    <col min="14333" max="14582" width="11.42578125" style="21"/>
    <col min="14583" max="14583" width="11.85546875" style="21" customWidth="1"/>
    <col min="14584" max="14584" width="10.7109375" style="21" customWidth="1"/>
    <col min="14585" max="14586" width="12.85546875" style="21" customWidth="1"/>
    <col min="14587" max="14587" width="13.42578125" style="21" customWidth="1"/>
    <col min="14588" max="14588" width="13.7109375" style="21" customWidth="1"/>
    <col min="14589" max="14838" width="11.42578125" style="21"/>
    <col min="14839" max="14839" width="11.85546875" style="21" customWidth="1"/>
    <col min="14840" max="14840" width="10.7109375" style="21" customWidth="1"/>
    <col min="14841" max="14842" width="12.85546875" style="21" customWidth="1"/>
    <col min="14843" max="14843" width="13.42578125" style="21" customWidth="1"/>
    <col min="14844" max="14844" width="13.7109375" style="21" customWidth="1"/>
    <col min="14845" max="15094" width="11.42578125" style="21"/>
    <col min="15095" max="15095" width="11.85546875" style="21" customWidth="1"/>
    <col min="15096" max="15096" width="10.7109375" style="21" customWidth="1"/>
    <col min="15097" max="15098" width="12.85546875" style="21" customWidth="1"/>
    <col min="15099" max="15099" width="13.42578125" style="21" customWidth="1"/>
    <col min="15100" max="15100" width="13.7109375" style="21" customWidth="1"/>
    <col min="15101" max="15350" width="11.42578125" style="21"/>
    <col min="15351" max="15351" width="11.85546875" style="21" customWidth="1"/>
    <col min="15352" max="15352" width="10.7109375" style="21" customWidth="1"/>
    <col min="15353" max="15354" width="12.85546875" style="21" customWidth="1"/>
    <col min="15355" max="15355" width="13.42578125" style="21" customWidth="1"/>
    <col min="15356" max="15356" width="13.7109375" style="21" customWidth="1"/>
    <col min="15357" max="15606" width="11.42578125" style="21"/>
    <col min="15607" max="15607" width="11.85546875" style="21" customWidth="1"/>
    <col min="15608" max="15608" width="10.7109375" style="21" customWidth="1"/>
    <col min="15609" max="15610" width="12.85546875" style="21" customWidth="1"/>
    <col min="15611" max="15611" width="13.42578125" style="21" customWidth="1"/>
    <col min="15612" max="15612" width="13.7109375" style="21" customWidth="1"/>
    <col min="15613" max="15862" width="11.42578125" style="21"/>
    <col min="15863" max="15863" width="11.85546875" style="21" customWidth="1"/>
    <col min="15864" max="15864" width="10.7109375" style="21" customWidth="1"/>
    <col min="15865" max="15866" width="12.85546875" style="21" customWidth="1"/>
    <col min="15867" max="15867" width="13.42578125" style="21" customWidth="1"/>
    <col min="15868" max="15868" width="13.7109375" style="21" customWidth="1"/>
    <col min="15869" max="16118" width="11.42578125" style="21"/>
    <col min="16119" max="16119" width="11.85546875" style="21" customWidth="1"/>
    <col min="16120" max="16120" width="10.7109375" style="21" customWidth="1"/>
    <col min="16121" max="16122" width="12.85546875" style="21" customWidth="1"/>
    <col min="16123" max="16123" width="13.42578125" style="21" customWidth="1"/>
    <col min="16124" max="16124" width="13.7109375" style="21" customWidth="1"/>
    <col min="16125" max="16384" width="11.42578125" style="21"/>
  </cols>
  <sheetData>
    <row r="1" spans="1:9" ht="22.15" customHeight="1" x14ac:dyDescent="0.3">
      <c r="A1" s="20" t="str">
        <f>CONCATENATE(Inhalt_K5!B27,"   ",Inhalt_K5!C27)</f>
        <v>501   Vorläufige monatliche Entwicklung im Tourismus der Hansestadt Lübeck von 2016 - 2025</v>
      </c>
    </row>
    <row r="2" spans="1:9" s="22" customFormat="1" ht="6.75" customHeight="1" collapsed="1" x14ac:dyDescent="0.25"/>
    <row r="3" spans="1:9" s="22" customFormat="1" ht="41.25" customHeight="1" x14ac:dyDescent="0.3">
      <c r="A3" s="61" t="s">
        <v>37</v>
      </c>
      <c r="B3" s="62" t="s">
        <v>38</v>
      </c>
      <c r="C3" s="62" t="s">
        <v>39</v>
      </c>
      <c r="D3" s="63" t="s">
        <v>10</v>
      </c>
      <c r="E3" s="14"/>
      <c r="F3" s="46"/>
      <c r="G3" s="46"/>
      <c r="H3" s="46"/>
      <c r="I3" s="46"/>
    </row>
    <row r="4" spans="1:9" ht="20.25" hidden="1" customHeight="1" outlineLevel="1" x14ac:dyDescent="0.3">
      <c r="A4" s="194" t="s">
        <v>11</v>
      </c>
      <c r="B4" s="194"/>
      <c r="C4" s="194"/>
      <c r="D4" s="194"/>
    </row>
    <row r="5" spans="1:9" ht="18" hidden="1" customHeight="1" outlineLevel="1" x14ac:dyDescent="0.3">
      <c r="A5" s="64" t="s">
        <v>12</v>
      </c>
      <c r="B5" s="65">
        <v>30806</v>
      </c>
      <c r="C5" s="66">
        <v>79171</v>
      </c>
      <c r="D5" s="67">
        <f t="shared" ref="D5:D17" si="0">C5/B5</f>
        <v>2.5699863662922806</v>
      </c>
    </row>
    <row r="6" spans="1:9" hidden="1" outlineLevel="1" x14ac:dyDescent="0.3">
      <c r="A6" s="64" t="s">
        <v>13</v>
      </c>
      <c r="B6" s="66">
        <v>36591</v>
      </c>
      <c r="C6" s="66">
        <v>84864</v>
      </c>
      <c r="D6" s="67">
        <f t="shared" si="0"/>
        <v>2.3192588341395424</v>
      </c>
    </row>
    <row r="7" spans="1:9" hidden="1" outlineLevel="1" x14ac:dyDescent="0.3">
      <c r="A7" s="64" t="s">
        <v>14</v>
      </c>
      <c r="B7" s="66">
        <v>47329</v>
      </c>
      <c r="C7" s="66">
        <v>118814</v>
      </c>
      <c r="D7" s="67">
        <f t="shared" si="0"/>
        <v>2.5103847535337742</v>
      </c>
    </row>
    <row r="8" spans="1:9" hidden="1" outlineLevel="1" x14ac:dyDescent="0.3">
      <c r="A8" s="64" t="s">
        <v>15</v>
      </c>
      <c r="B8" s="66">
        <v>47640</v>
      </c>
      <c r="C8" s="66">
        <v>109796</v>
      </c>
      <c r="D8" s="67">
        <f t="shared" si="0"/>
        <v>2.3047019311502939</v>
      </c>
    </row>
    <row r="9" spans="1:9" hidden="1" outlineLevel="1" x14ac:dyDescent="0.3">
      <c r="A9" s="64" t="s">
        <v>16</v>
      </c>
      <c r="B9" s="66">
        <v>61680</v>
      </c>
      <c r="C9" s="66">
        <v>149610</v>
      </c>
      <c r="D9" s="67">
        <f t="shared" si="0"/>
        <v>2.4255836575875485</v>
      </c>
    </row>
    <row r="10" spans="1:9" hidden="1" outlineLevel="1" x14ac:dyDescent="0.3">
      <c r="A10" s="64" t="s">
        <v>17</v>
      </c>
      <c r="B10" s="66">
        <v>64949</v>
      </c>
      <c r="C10" s="66">
        <v>152841</v>
      </c>
      <c r="D10" s="67">
        <f t="shared" si="0"/>
        <v>2.3532463933239929</v>
      </c>
    </row>
    <row r="11" spans="1:9" hidden="1" outlineLevel="1" x14ac:dyDescent="0.3">
      <c r="A11" s="64" t="s">
        <v>18</v>
      </c>
      <c r="B11" s="66">
        <v>86666</v>
      </c>
      <c r="C11" s="66">
        <v>211223</v>
      </c>
      <c r="D11" s="67">
        <f t="shared" si="0"/>
        <v>2.4372072092862251</v>
      </c>
    </row>
    <row r="12" spans="1:9" hidden="1" outlineLevel="1" x14ac:dyDescent="0.3">
      <c r="A12" s="64" t="s">
        <v>19</v>
      </c>
      <c r="B12" s="66">
        <v>77937</v>
      </c>
      <c r="C12" s="66">
        <v>199295</v>
      </c>
      <c r="D12" s="67">
        <f t="shared" si="0"/>
        <v>2.5571294763719417</v>
      </c>
    </row>
    <row r="13" spans="1:9" hidden="1" outlineLevel="1" x14ac:dyDescent="0.3">
      <c r="A13" s="64" t="s">
        <v>20</v>
      </c>
      <c r="B13" s="66">
        <v>68381</v>
      </c>
      <c r="C13" s="66">
        <v>164670</v>
      </c>
      <c r="D13" s="67">
        <f t="shared" si="0"/>
        <v>2.4081250639797607</v>
      </c>
    </row>
    <row r="14" spans="1:9" hidden="1" outlineLevel="1" x14ac:dyDescent="0.3">
      <c r="A14" s="64" t="s">
        <v>21</v>
      </c>
      <c r="B14" s="66">
        <v>58276</v>
      </c>
      <c r="C14" s="66">
        <v>147026</v>
      </c>
      <c r="D14" s="67">
        <f t="shared" si="0"/>
        <v>2.5229253895257053</v>
      </c>
    </row>
    <row r="15" spans="1:9" hidden="1" outlineLevel="1" x14ac:dyDescent="0.3">
      <c r="A15" s="64" t="s">
        <v>22</v>
      </c>
      <c r="B15" s="66">
        <v>49984</v>
      </c>
      <c r="C15" s="66">
        <v>107903</v>
      </c>
      <c r="D15" s="67">
        <f t="shared" si="0"/>
        <v>2.1587508002560818</v>
      </c>
    </row>
    <row r="16" spans="1:9" hidden="1" outlineLevel="1" x14ac:dyDescent="0.3">
      <c r="A16" s="64" t="s">
        <v>23</v>
      </c>
      <c r="B16" s="66">
        <v>60804</v>
      </c>
      <c r="C16" s="66">
        <v>127853</v>
      </c>
      <c r="D16" s="67">
        <f t="shared" si="0"/>
        <v>2.1027070587461352</v>
      </c>
    </row>
    <row r="17" spans="1:4" ht="22.5" customHeight="1" collapsed="1" x14ac:dyDescent="0.3">
      <c r="A17" s="64">
        <v>2016</v>
      </c>
      <c r="B17" s="65">
        <f>SUM(B5:B16)</f>
        <v>691043</v>
      </c>
      <c r="C17" s="65">
        <f>SUM(C5:C16)</f>
        <v>1653066</v>
      </c>
      <c r="D17" s="67">
        <f t="shared" si="0"/>
        <v>2.3921318933843478</v>
      </c>
    </row>
    <row r="18" spans="1:4" ht="21" hidden="1" customHeight="1" outlineLevel="1" x14ac:dyDescent="0.3">
      <c r="A18" s="195" t="s">
        <v>24</v>
      </c>
      <c r="B18" s="195"/>
      <c r="C18" s="195"/>
      <c r="D18" s="195"/>
    </row>
    <row r="19" spans="1:4" ht="18" hidden="1" customHeight="1" outlineLevel="1" x14ac:dyDescent="0.3">
      <c r="A19" s="64" t="s">
        <v>12</v>
      </c>
      <c r="B19" s="68">
        <v>32323</v>
      </c>
      <c r="C19" s="68">
        <v>76242</v>
      </c>
      <c r="D19" s="67">
        <f t="shared" ref="D19:D31" si="1">C19/B19</f>
        <v>2.3587538285431426</v>
      </c>
    </row>
    <row r="20" spans="1:4" hidden="1" outlineLevel="1" x14ac:dyDescent="0.3">
      <c r="A20" s="64" t="s">
        <v>13</v>
      </c>
      <c r="B20" s="68">
        <v>36120</v>
      </c>
      <c r="C20" s="68">
        <v>83318</v>
      </c>
      <c r="D20" s="67">
        <f t="shared" si="1"/>
        <v>2.3066998892580286</v>
      </c>
    </row>
    <row r="21" spans="1:4" hidden="1" outlineLevel="1" x14ac:dyDescent="0.3">
      <c r="A21" s="64" t="s">
        <v>14</v>
      </c>
      <c r="B21" s="68">
        <v>45508</v>
      </c>
      <c r="C21" s="68">
        <v>102043</v>
      </c>
      <c r="D21" s="67">
        <f t="shared" si="1"/>
        <v>2.2423090445635934</v>
      </c>
    </row>
    <row r="22" spans="1:4" hidden="1" outlineLevel="1" x14ac:dyDescent="0.3">
      <c r="A22" s="64" t="s">
        <v>15</v>
      </c>
      <c r="B22" s="68">
        <v>56229</v>
      </c>
      <c r="C22" s="68">
        <v>135674</v>
      </c>
      <c r="D22" s="67">
        <f t="shared" si="1"/>
        <v>2.4128830318874601</v>
      </c>
    </row>
    <row r="23" spans="1:4" hidden="1" outlineLevel="1" x14ac:dyDescent="0.3">
      <c r="A23" s="64" t="s">
        <v>16</v>
      </c>
      <c r="B23" s="68">
        <v>61690</v>
      </c>
      <c r="C23" s="68">
        <v>144168</v>
      </c>
      <c r="D23" s="67">
        <f t="shared" si="1"/>
        <v>2.3369751985735125</v>
      </c>
    </row>
    <row r="24" spans="1:4" hidden="1" outlineLevel="1" x14ac:dyDescent="0.3">
      <c r="A24" s="64" t="s">
        <v>17</v>
      </c>
      <c r="B24" s="68">
        <v>71411</v>
      </c>
      <c r="C24" s="68">
        <v>168953</v>
      </c>
      <c r="D24" s="67">
        <f t="shared" si="1"/>
        <v>2.3659240173082576</v>
      </c>
    </row>
    <row r="25" spans="1:4" hidden="1" outlineLevel="1" x14ac:dyDescent="0.3">
      <c r="A25" s="64" t="s">
        <v>18</v>
      </c>
      <c r="B25" s="68">
        <v>88809</v>
      </c>
      <c r="C25" s="68">
        <v>218485</v>
      </c>
      <c r="D25" s="67">
        <f t="shared" si="1"/>
        <v>2.4601673253836887</v>
      </c>
    </row>
    <row r="26" spans="1:4" hidden="1" outlineLevel="1" x14ac:dyDescent="0.3">
      <c r="A26" s="64" t="s">
        <v>19</v>
      </c>
      <c r="B26" s="68">
        <v>77318</v>
      </c>
      <c r="C26" s="68">
        <v>197919</v>
      </c>
      <c r="D26" s="67">
        <f t="shared" si="1"/>
        <v>2.5598049613285392</v>
      </c>
    </row>
    <row r="27" spans="1:4" hidden="1" outlineLevel="1" x14ac:dyDescent="0.3">
      <c r="A27" s="64" t="s">
        <v>20</v>
      </c>
      <c r="B27" s="68">
        <v>69728</v>
      </c>
      <c r="C27" s="68">
        <v>168536</v>
      </c>
      <c r="D27" s="67">
        <f t="shared" si="1"/>
        <v>2.4170491050940797</v>
      </c>
    </row>
    <row r="28" spans="1:4" hidden="1" outlineLevel="1" x14ac:dyDescent="0.3">
      <c r="A28" s="64" t="s">
        <v>21</v>
      </c>
      <c r="B28" s="68">
        <v>59573</v>
      </c>
      <c r="C28" s="68">
        <v>145807</v>
      </c>
      <c r="D28" s="67">
        <f t="shared" si="1"/>
        <v>2.4475349571114431</v>
      </c>
    </row>
    <row r="29" spans="1:4" hidden="1" outlineLevel="1" x14ac:dyDescent="0.3">
      <c r="A29" s="64" t="s">
        <v>22</v>
      </c>
      <c r="B29" s="68">
        <v>50776</v>
      </c>
      <c r="C29" s="68">
        <v>108258</v>
      </c>
      <c r="D29" s="67">
        <f t="shared" si="1"/>
        <v>2.1320702694186231</v>
      </c>
    </row>
    <row r="30" spans="1:4" hidden="1" outlineLevel="1" x14ac:dyDescent="0.3">
      <c r="A30" s="64" t="s">
        <v>23</v>
      </c>
      <c r="B30" s="68">
        <v>63946</v>
      </c>
      <c r="C30" s="68">
        <v>134611</v>
      </c>
      <c r="D30" s="67">
        <f t="shared" si="1"/>
        <v>2.1050730303693741</v>
      </c>
    </row>
    <row r="31" spans="1:4" collapsed="1" x14ac:dyDescent="0.3">
      <c r="A31" s="64">
        <v>2017</v>
      </c>
      <c r="B31" s="65">
        <f>SUM(B19:B30)</f>
        <v>713431</v>
      </c>
      <c r="C31" s="65">
        <f>SUM(C19:C30)</f>
        <v>1684014</v>
      </c>
      <c r="D31" s="67">
        <f t="shared" si="1"/>
        <v>2.3604441074189375</v>
      </c>
    </row>
    <row r="32" spans="1:4" ht="21" hidden="1" customHeight="1" outlineLevel="1" x14ac:dyDescent="0.3">
      <c r="A32" s="195" t="s">
        <v>25</v>
      </c>
      <c r="B32" s="195"/>
      <c r="C32" s="195"/>
      <c r="D32" s="195"/>
    </row>
    <row r="33" spans="1:4" ht="18" hidden="1" customHeight="1" outlineLevel="1" x14ac:dyDescent="0.3">
      <c r="A33" s="64" t="s">
        <v>12</v>
      </c>
      <c r="B33" s="68">
        <v>33759</v>
      </c>
      <c r="C33" s="68">
        <v>80306</v>
      </c>
      <c r="D33" s="67">
        <f>C33/B33</f>
        <v>2.3788026896531296</v>
      </c>
    </row>
    <row r="34" spans="1:4" hidden="1" outlineLevel="1" x14ac:dyDescent="0.3">
      <c r="A34" s="64" t="s">
        <v>13</v>
      </c>
      <c r="B34" s="68">
        <v>37893</v>
      </c>
      <c r="C34" s="68">
        <v>87046</v>
      </c>
      <c r="D34" s="67">
        <f t="shared" ref="D34:D44" si="2">C34/B34</f>
        <v>2.2971525083788564</v>
      </c>
    </row>
    <row r="35" spans="1:4" hidden="1" outlineLevel="1" x14ac:dyDescent="0.3">
      <c r="A35" s="64" t="s">
        <v>14</v>
      </c>
      <c r="B35" s="68">
        <v>50381</v>
      </c>
      <c r="C35" s="68">
        <v>123467</v>
      </c>
      <c r="D35" s="67">
        <f t="shared" si="2"/>
        <v>2.450665925646573</v>
      </c>
    </row>
    <row r="36" spans="1:4" hidden="1" outlineLevel="1" x14ac:dyDescent="0.3">
      <c r="A36" s="64" t="s">
        <v>15</v>
      </c>
      <c r="B36" s="68">
        <v>51333</v>
      </c>
      <c r="C36" s="68">
        <v>121839</v>
      </c>
      <c r="D36" s="67">
        <f t="shared" si="2"/>
        <v>2.3735024253404244</v>
      </c>
    </row>
    <row r="37" spans="1:4" hidden="1" outlineLevel="1" x14ac:dyDescent="0.3">
      <c r="A37" s="64" t="s">
        <v>16</v>
      </c>
      <c r="B37" s="68">
        <v>70232</v>
      </c>
      <c r="C37" s="68">
        <v>170515</v>
      </c>
      <c r="D37" s="67">
        <f t="shared" si="2"/>
        <v>2.4278818772069712</v>
      </c>
    </row>
    <row r="38" spans="1:4" hidden="1" outlineLevel="1" x14ac:dyDescent="0.3">
      <c r="A38" s="64" t="s">
        <v>17</v>
      </c>
      <c r="B38" s="68">
        <v>73393</v>
      </c>
      <c r="C38" s="68">
        <v>177361</v>
      </c>
      <c r="D38" s="67">
        <f t="shared" si="2"/>
        <v>2.4165928630795852</v>
      </c>
    </row>
    <row r="39" spans="1:4" hidden="1" outlineLevel="1" x14ac:dyDescent="0.3">
      <c r="A39" s="64" t="s">
        <v>18</v>
      </c>
      <c r="B39" s="68">
        <v>91340</v>
      </c>
      <c r="C39" s="68">
        <v>232760</v>
      </c>
      <c r="D39" s="67">
        <f t="shared" si="2"/>
        <v>2.5482811473615063</v>
      </c>
    </row>
    <row r="40" spans="1:4" hidden="1" outlineLevel="1" x14ac:dyDescent="0.3">
      <c r="A40" s="64" t="s">
        <v>19</v>
      </c>
      <c r="B40" s="68">
        <v>86068</v>
      </c>
      <c r="C40" s="68">
        <v>222774</v>
      </c>
      <c r="D40" s="67">
        <f t="shared" si="2"/>
        <v>2.5883487475019753</v>
      </c>
    </row>
    <row r="41" spans="1:4" hidden="1" outlineLevel="1" x14ac:dyDescent="0.3">
      <c r="A41" s="64" t="s">
        <v>20</v>
      </c>
      <c r="B41" s="68">
        <v>70186</v>
      </c>
      <c r="C41" s="68">
        <v>178123</v>
      </c>
      <c r="D41" s="67">
        <f t="shared" si="2"/>
        <v>2.5378708004445332</v>
      </c>
    </row>
    <row r="42" spans="1:4" hidden="1" outlineLevel="1" x14ac:dyDescent="0.3">
      <c r="A42" s="64" t="s">
        <v>21</v>
      </c>
      <c r="B42" s="68">
        <v>64036</v>
      </c>
      <c r="C42" s="68">
        <v>165608</v>
      </c>
      <c r="D42" s="67">
        <f t="shared" si="2"/>
        <v>2.58617027921794</v>
      </c>
    </row>
    <row r="43" spans="1:4" hidden="1" outlineLevel="1" x14ac:dyDescent="0.3">
      <c r="A43" s="64" t="s">
        <v>22</v>
      </c>
      <c r="B43" s="68">
        <v>57334</v>
      </c>
      <c r="C43" s="68">
        <v>119971</v>
      </c>
      <c r="D43" s="67">
        <f t="shared" si="2"/>
        <v>2.092493110545226</v>
      </c>
    </row>
    <row r="44" spans="1:4" hidden="1" outlineLevel="1" x14ac:dyDescent="0.3">
      <c r="A44" s="64" t="s">
        <v>23</v>
      </c>
      <c r="B44" s="68">
        <v>67206</v>
      </c>
      <c r="C44" s="68">
        <v>147676</v>
      </c>
      <c r="D44" s="67">
        <f t="shared" si="2"/>
        <v>2.1973633306550009</v>
      </c>
    </row>
    <row r="45" spans="1:4" collapsed="1" x14ac:dyDescent="0.3">
      <c r="A45" s="64">
        <v>2018</v>
      </c>
      <c r="B45" s="65">
        <f>SUM(B33:B44)</f>
        <v>753161</v>
      </c>
      <c r="C45" s="65">
        <f>SUM(C33:C44)</f>
        <v>1827446</v>
      </c>
      <c r="D45" s="67">
        <f>C45/B45</f>
        <v>2.4263683329327992</v>
      </c>
    </row>
    <row r="46" spans="1:4" ht="21" hidden="1" customHeight="1" outlineLevel="1" x14ac:dyDescent="0.3">
      <c r="A46" s="196" t="s">
        <v>26</v>
      </c>
      <c r="B46" s="196"/>
      <c r="C46" s="196"/>
      <c r="D46" s="196"/>
    </row>
    <row r="47" spans="1:4" ht="18" hidden="1" customHeight="1" outlineLevel="1" x14ac:dyDescent="0.3">
      <c r="A47" s="64" t="s">
        <v>12</v>
      </c>
      <c r="B47" s="68">
        <v>37263</v>
      </c>
      <c r="C47" s="68">
        <v>89011</v>
      </c>
      <c r="D47" s="67">
        <f>C47/B47</f>
        <v>2.3887233985454741</v>
      </c>
    </row>
    <row r="48" spans="1:4" hidden="1" outlineLevel="1" x14ac:dyDescent="0.3">
      <c r="A48" s="64" t="s">
        <v>13</v>
      </c>
      <c r="B48" s="68">
        <v>41451</v>
      </c>
      <c r="C48" s="68">
        <v>92871</v>
      </c>
      <c r="D48" s="67">
        <f t="shared" ref="D48:D58" si="3">C48/B48</f>
        <v>2.2405008323080264</v>
      </c>
    </row>
    <row r="49" spans="1:4" hidden="1" outlineLevel="1" x14ac:dyDescent="0.3">
      <c r="A49" s="64" t="s">
        <v>14</v>
      </c>
      <c r="B49" s="68">
        <v>53427</v>
      </c>
      <c r="C49" s="68">
        <v>121498</v>
      </c>
      <c r="D49" s="67">
        <f t="shared" si="3"/>
        <v>2.2740936230744753</v>
      </c>
    </row>
    <row r="50" spans="1:4" hidden="1" outlineLevel="1" x14ac:dyDescent="0.3">
      <c r="A50" s="64" t="s">
        <v>15</v>
      </c>
      <c r="B50" s="68">
        <v>64972</v>
      </c>
      <c r="C50" s="68">
        <v>159482</v>
      </c>
      <c r="D50" s="67">
        <f t="shared" si="3"/>
        <v>2.4546266083851505</v>
      </c>
    </row>
    <row r="51" spans="1:4" hidden="1" outlineLevel="1" x14ac:dyDescent="0.3">
      <c r="A51" s="64" t="s">
        <v>16</v>
      </c>
      <c r="B51" s="68">
        <v>72552</v>
      </c>
      <c r="C51" s="68">
        <v>173440</v>
      </c>
      <c r="D51" s="67">
        <f t="shared" si="3"/>
        <v>2.3905612526188111</v>
      </c>
    </row>
    <row r="52" spans="1:4" hidden="1" outlineLevel="1" x14ac:dyDescent="0.3">
      <c r="A52" s="64" t="s">
        <v>17</v>
      </c>
      <c r="B52" s="68">
        <v>80923</v>
      </c>
      <c r="C52" s="68">
        <v>204960</v>
      </c>
      <c r="D52" s="67">
        <f t="shared" si="3"/>
        <v>2.5327780729829592</v>
      </c>
    </row>
    <row r="53" spans="1:4" hidden="1" outlineLevel="1" x14ac:dyDescent="0.3">
      <c r="A53" s="64" t="s">
        <v>18</v>
      </c>
      <c r="B53" s="68">
        <v>99626</v>
      </c>
      <c r="C53" s="68">
        <v>269719</v>
      </c>
      <c r="D53" s="67">
        <f t="shared" si="3"/>
        <v>2.7073153594443218</v>
      </c>
    </row>
    <row r="54" spans="1:4" hidden="1" outlineLevel="1" x14ac:dyDescent="0.3">
      <c r="A54" s="64" t="s">
        <v>19</v>
      </c>
      <c r="B54" s="68">
        <v>93136</v>
      </c>
      <c r="C54" s="68">
        <v>255023</v>
      </c>
      <c r="D54" s="67">
        <f t="shared" si="3"/>
        <v>2.7381785775639926</v>
      </c>
    </row>
    <row r="55" spans="1:4" hidden="1" outlineLevel="1" x14ac:dyDescent="0.3">
      <c r="A55" s="64" t="s">
        <v>20</v>
      </c>
      <c r="B55" s="68">
        <v>73755</v>
      </c>
      <c r="C55" s="68">
        <v>194177</v>
      </c>
      <c r="D55" s="67">
        <f t="shared" si="3"/>
        <v>2.6327299844078369</v>
      </c>
    </row>
    <row r="56" spans="1:4" hidden="1" outlineLevel="1" x14ac:dyDescent="0.3">
      <c r="A56" s="64" t="s">
        <v>21</v>
      </c>
      <c r="B56" s="68">
        <v>69398</v>
      </c>
      <c r="C56" s="68">
        <v>189453</v>
      </c>
      <c r="D56" s="67">
        <f t="shared" si="3"/>
        <v>2.7299489898844347</v>
      </c>
    </row>
    <row r="57" spans="1:4" hidden="1" outlineLevel="1" x14ac:dyDescent="0.3">
      <c r="A57" s="64" t="s">
        <v>22</v>
      </c>
      <c r="B57" s="68">
        <v>60091</v>
      </c>
      <c r="C57" s="68">
        <v>134557</v>
      </c>
      <c r="D57" s="67">
        <f t="shared" si="3"/>
        <v>2.2392205155514135</v>
      </c>
    </row>
    <row r="58" spans="1:4" hidden="1" outlineLevel="1" x14ac:dyDescent="0.3">
      <c r="A58" s="64" t="s">
        <v>23</v>
      </c>
      <c r="B58" s="68">
        <v>72892</v>
      </c>
      <c r="C58" s="68">
        <v>162481</v>
      </c>
      <c r="D58" s="67">
        <f t="shared" si="3"/>
        <v>2.2290649179608186</v>
      </c>
    </row>
    <row r="59" spans="1:4" collapsed="1" x14ac:dyDescent="0.3">
      <c r="A59" s="64">
        <v>2019</v>
      </c>
      <c r="B59" s="68">
        <f>SUM(B47:B58)</f>
        <v>819486</v>
      </c>
      <c r="C59" s="68">
        <f>SUM(C47:C58)</f>
        <v>2046672</v>
      </c>
      <c r="D59" s="67">
        <f>C59/B59</f>
        <v>2.4975069738836293</v>
      </c>
    </row>
    <row r="60" spans="1:4" s="20" customFormat="1" ht="25.5" hidden="1" customHeight="1" x14ac:dyDescent="0.3">
      <c r="A60" s="72"/>
      <c r="B60" s="70"/>
      <c r="C60" s="70"/>
      <c r="D60" s="71"/>
    </row>
    <row r="61" spans="1:4" ht="18" hidden="1" customHeight="1" outlineLevel="1" x14ac:dyDescent="0.3">
      <c r="A61" s="64" t="s">
        <v>12</v>
      </c>
      <c r="B61" s="68">
        <v>40904</v>
      </c>
      <c r="C61" s="68">
        <v>99359</v>
      </c>
      <c r="D61" s="67">
        <v>2.4</v>
      </c>
    </row>
    <row r="62" spans="1:4" hidden="1" outlineLevel="1" x14ac:dyDescent="0.3">
      <c r="A62" s="64" t="s">
        <v>13</v>
      </c>
      <c r="B62" s="68">
        <v>47240</v>
      </c>
      <c r="C62" s="68">
        <v>115602</v>
      </c>
      <c r="D62" s="67">
        <v>2.4</v>
      </c>
    </row>
    <row r="63" spans="1:4" hidden="1" outlineLevel="1" x14ac:dyDescent="0.3">
      <c r="A63" s="64" t="s">
        <v>14</v>
      </c>
      <c r="B63" s="68">
        <v>22892</v>
      </c>
      <c r="C63" s="68">
        <v>65388</v>
      </c>
      <c r="D63" s="67">
        <v>2.9</v>
      </c>
    </row>
    <row r="64" spans="1:4" hidden="1" outlineLevel="1" x14ac:dyDescent="0.3">
      <c r="A64" s="64" t="s">
        <v>15</v>
      </c>
      <c r="B64" s="68">
        <v>2617</v>
      </c>
      <c r="C64" s="68">
        <v>15677</v>
      </c>
      <c r="D64" s="67">
        <v>6</v>
      </c>
    </row>
    <row r="65" spans="1:4" hidden="1" outlineLevel="1" x14ac:dyDescent="0.3">
      <c r="A65" s="64" t="s">
        <v>16</v>
      </c>
      <c r="B65" s="68">
        <v>22132</v>
      </c>
      <c r="C65" s="68">
        <v>69658</v>
      </c>
      <c r="D65" s="67">
        <v>3.1</v>
      </c>
    </row>
    <row r="66" spans="1:4" hidden="1" outlineLevel="1" x14ac:dyDescent="0.3">
      <c r="A66" s="64" t="s">
        <v>17</v>
      </c>
      <c r="B66" s="68">
        <v>49971</v>
      </c>
      <c r="C66" s="68">
        <v>165657</v>
      </c>
      <c r="D66" s="67">
        <v>3.3</v>
      </c>
    </row>
    <row r="67" spans="1:4" hidden="1" outlineLevel="1" x14ac:dyDescent="0.3">
      <c r="A67" s="64" t="s">
        <v>18</v>
      </c>
      <c r="B67" s="68">
        <v>83352</v>
      </c>
      <c r="C67" s="68">
        <v>267759</v>
      </c>
      <c r="D67" s="67">
        <v>3.2</v>
      </c>
    </row>
    <row r="68" spans="1:4" hidden="1" outlineLevel="1" x14ac:dyDescent="0.3">
      <c r="A68" s="64" t="s">
        <v>19</v>
      </c>
      <c r="B68" s="68">
        <v>89992</v>
      </c>
      <c r="C68" s="68">
        <v>290738</v>
      </c>
      <c r="D68" s="67">
        <v>3.2</v>
      </c>
    </row>
    <row r="69" spans="1:4" hidden="1" outlineLevel="1" x14ac:dyDescent="0.3">
      <c r="A69" s="64" t="s">
        <v>20</v>
      </c>
      <c r="B69" s="68">
        <v>77281</v>
      </c>
      <c r="C69" s="68">
        <v>236262</v>
      </c>
      <c r="D69" s="67">
        <v>3.1</v>
      </c>
    </row>
    <row r="70" spans="1:4" hidden="1" outlineLevel="1" x14ac:dyDescent="0.3">
      <c r="A70" s="64" t="s">
        <v>21</v>
      </c>
      <c r="B70" s="68">
        <v>58349</v>
      </c>
      <c r="C70" s="68">
        <v>187886</v>
      </c>
      <c r="D70" s="67">
        <v>3.2</v>
      </c>
    </row>
    <row r="71" spans="1:4" hidden="1" outlineLevel="1" x14ac:dyDescent="0.3">
      <c r="A71" s="64" t="s">
        <v>22</v>
      </c>
      <c r="B71" s="68">
        <v>7714</v>
      </c>
      <c r="C71" s="68">
        <v>27244</v>
      </c>
      <c r="D71" s="67">
        <v>3.5</v>
      </c>
    </row>
    <row r="72" spans="1:4" hidden="1" outlineLevel="1" x14ac:dyDescent="0.3">
      <c r="A72" s="64" t="s">
        <v>23</v>
      </c>
      <c r="B72" s="68">
        <v>5232</v>
      </c>
      <c r="C72" s="68">
        <v>20910</v>
      </c>
      <c r="D72" s="67">
        <v>4</v>
      </c>
    </row>
    <row r="73" spans="1:4" s="20" customFormat="1" collapsed="1" x14ac:dyDescent="0.3">
      <c r="A73" s="64">
        <v>2020</v>
      </c>
      <c r="B73" s="68">
        <v>511167</v>
      </c>
      <c r="C73" s="68">
        <v>1572499</v>
      </c>
      <c r="D73" s="67">
        <v>3.1</v>
      </c>
    </row>
    <row r="74" spans="1:4" ht="18" hidden="1" customHeight="1" outlineLevel="1" x14ac:dyDescent="0.3">
      <c r="A74" s="64" t="s">
        <v>12</v>
      </c>
      <c r="B74" s="68">
        <v>4336</v>
      </c>
      <c r="C74" s="68">
        <v>19911</v>
      </c>
      <c r="D74" s="67">
        <v>4.5999999999999996</v>
      </c>
    </row>
    <row r="75" spans="1:4" hidden="1" outlineLevel="1" x14ac:dyDescent="0.3">
      <c r="A75" s="64" t="s">
        <v>13</v>
      </c>
      <c r="B75" s="68">
        <v>4888</v>
      </c>
      <c r="C75" s="68">
        <v>21305</v>
      </c>
      <c r="D75" s="67">
        <v>4.4000000000000004</v>
      </c>
    </row>
    <row r="76" spans="1:4" hidden="1" outlineLevel="1" x14ac:dyDescent="0.3">
      <c r="A76" s="64" t="s">
        <v>14</v>
      </c>
      <c r="B76" s="68">
        <v>7533</v>
      </c>
      <c r="C76" s="68">
        <v>27455</v>
      </c>
      <c r="D76" s="67">
        <v>3.6</v>
      </c>
    </row>
    <row r="77" spans="1:4" hidden="1" outlineLevel="1" x14ac:dyDescent="0.3">
      <c r="A77" s="64" t="s">
        <v>15</v>
      </c>
      <c r="B77" s="68">
        <v>6600</v>
      </c>
      <c r="C77" s="68">
        <v>29473</v>
      </c>
      <c r="D77" s="67">
        <v>4.5</v>
      </c>
    </row>
    <row r="78" spans="1:4" hidden="1" outlineLevel="1" x14ac:dyDescent="0.3">
      <c r="A78" s="64" t="s">
        <v>16</v>
      </c>
      <c r="B78" s="68">
        <v>33928</v>
      </c>
      <c r="C78" s="68">
        <v>109850</v>
      </c>
      <c r="D78" s="67">
        <v>3.2</v>
      </c>
    </row>
    <row r="79" spans="1:4" hidden="1" outlineLevel="1" x14ac:dyDescent="0.3">
      <c r="A79" s="64" t="s">
        <v>17</v>
      </c>
      <c r="B79" s="68">
        <v>60798</v>
      </c>
      <c r="C79" s="68">
        <v>209529</v>
      </c>
      <c r="D79" s="67">
        <v>3.4</v>
      </c>
    </row>
    <row r="80" spans="1:4" hidden="1" outlineLevel="1" x14ac:dyDescent="0.3">
      <c r="A80" s="64" t="s">
        <v>18</v>
      </c>
      <c r="B80" s="68">
        <v>84071</v>
      </c>
      <c r="C80" s="68">
        <v>286246</v>
      </c>
      <c r="D80" s="67">
        <v>3.4</v>
      </c>
    </row>
    <row r="81" spans="1:5" hidden="1" outlineLevel="1" x14ac:dyDescent="0.3">
      <c r="A81" s="64" t="s">
        <v>19</v>
      </c>
      <c r="B81" s="68">
        <v>86700</v>
      </c>
      <c r="C81" s="68">
        <v>307651</v>
      </c>
      <c r="D81" s="67">
        <v>3.5</v>
      </c>
    </row>
    <row r="82" spans="1:5" hidden="1" outlineLevel="1" x14ac:dyDescent="0.3">
      <c r="A82" s="64" t="s">
        <v>20</v>
      </c>
      <c r="B82" s="68">
        <v>77575</v>
      </c>
      <c r="C82" s="68">
        <v>245224</v>
      </c>
      <c r="D82" s="67">
        <v>3.2</v>
      </c>
    </row>
    <row r="83" spans="1:5" hidden="1" outlineLevel="1" x14ac:dyDescent="0.3">
      <c r="A83" s="64" t="s">
        <v>21</v>
      </c>
      <c r="B83" s="68">
        <v>81088</v>
      </c>
      <c r="C83" s="68">
        <v>245091</v>
      </c>
      <c r="D83" s="67">
        <v>3</v>
      </c>
    </row>
    <row r="84" spans="1:5" hidden="1" outlineLevel="1" x14ac:dyDescent="0.3">
      <c r="A84" s="64" t="s">
        <v>22</v>
      </c>
      <c r="B84" s="68">
        <v>53146</v>
      </c>
      <c r="C84" s="68">
        <v>143388</v>
      </c>
      <c r="D84" s="67">
        <v>2.7</v>
      </c>
    </row>
    <row r="85" spans="1:5" hidden="1" outlineLevel="1" x14ac:dyDescent="0.3">
      <c r="A85" s="64" t="s">
        <v>23</v>
      </c>
      <c r="B85" s="68">
        <v>45431</v>
      </c>
      <c r="C85" s="68">
        <v>121987</v>
      </c>
      <c r="D85" s="67">
        <v>2.7</v>
      </c>
    </row>
    <row r="86" spans="1:5" collapsed="1" x14ac:dyDescent="0.3">
      <c r="A86" s="64">
        <v>2021</v>
      </c>
      <c r="B86" s="68">
        <v>542897</v>
      </c>
      <c r="C86" s="68">
        <v>1756429</v>
      </c>
      <c r="D86" s="67">
        <v>3.2</v>
      </c>
    </row>
    <row r="87" spans="1:5" ht="18" hidden="1" customHeight="1" outlineLevel="1" x14ac:dyDescent="0.3">
      <c r="A87" s="64" t="s">
        <v>12</v>
      </c>
      <c r="B87" s="68">
        <v>27541</v>
      </c>
      <c r="C87" s="68">
        <v>85005</v>
      </c>
      <c r="D87" s="67">
        <v>3.1</v>
      </c>
      <c r="E87" s="127" t="s">
        <v>73</v>
      </c>
    </row>
    <row r="88" spans="1:5" hidden="1" outlineLevel="1" x14ac:dyDescent="0.3">
      <c r="A88" s="64" t="s">
        <v>13</v>
      </c>
      <c r="B88" s="68">
        <v>34176</v>
      </c>
      <c r="C88" s="68">
        <v>95713</v>
      </c>
      <c r="D88" s="67">
        <v>2.8</v>
      </c>
    </row>
    <row r="89" spans="1:5" hidden="1" outlineLevel="1" x14ac:dyDescent="0.3">
      <c r="A89" s="64" t="s">
        <v>14</v>
      </c>
      <c r="B89" s="68">
        <v>50801</v>
      </c>
      <c r="C89" s="68">
        <v>112326</v>
      </c>
      <c r="D89" s="67">
        <v>2.7</v>
      </c>
    </row>
    <row r="90" spans="1:5" hidden="1" outlineLevel="1" x14ac:dyDescent="0.3">
      <c r="A90" s="64" t="s">
        <v>15</v>
      </c>
      <c r="B90" s="68">
        <v>65676</v>
      </c>
      <c r="C90" s="68">
        <v>188183</v>
      </c>
      <c r="D90" s="67">
        <v>2.9</v>
      </c>
    </row>
    <row r="91" spans="1:5" hidden="1" outlineLevel="1" x14ac:dyDescent="0.3">
      <c r="A91" s="64" t="s">
        <v>16</v>
      </c>
      <c r="B91" s="68">
        <v>73566</v>
      </c>
      <c r="C91" s="68">
        <v>204070</v>
      </c>
      <c r="D91" s="67">
        <v>2.8</v>
      </c>
    </row>
    <row r="92" spans="1:5" hidden="1" outlineLevel="1" x14ac:dyDescent="0.3">
      <c r="A92" s="64" t="s">
        <v>17</v>
      </c>
      <c r="B92" s="68">
        <v>83735</v>
      </c>
      <c r="C92" s="68">
        <v>233235</v>
      </c>
      <c r="D92" s="67">
        <v>2.8</v>
      </c>
    </row>
    <row r="93" spans="1:5" hidden="1" outlineLevel="1" x14ac:dyDescent="0.3">
      <c r="A93" s="64" t="s">
        <v>18</v>
      </c>
      <c r="B93" s="68">
        <v>96638</v>
      </c>
      <c r="C93" s="68">
        <v>282520</v>
      </c>
      <c r="D93" s="67">
        <v>2.9</v>
      </c>
    </row>
    <row r="94" spans="1:5" hidden="1" outlineLevel="1" x14ac:dyDescent="0.3">
      <c r="A94" s="64" t="s">
        <v>19</v>
      </c>
      <c r="B94" s="68">
        <v>94483</v>
      </c>
      <c r="C94" s="68">
        <v>287978</v>
      </c>
      <c r="D94" s="67">
        <v>3.0479345490723198</v>
      </c>
    </row>
    <row r="95" spans="1:5" hidden="1" outlineLevel="1" x14ac:dyDescent="0.3">
      <c r="A95" s="64" t="s">
        <v>20</v>
      </c>
      <c r="B95" s="68">
        <v>79942</v>
      </c>
      <c r="C95" s="68">
        <v>234967</v>
      </c>
      <c r="D95" s="67">
        <f>C95/B95</f>
        <v>2.9392184333641889</v>
      </c>
    </row>
    <row r="96" spans="1:5" hidden="1" outlineLevel="1" x14ac:dyDescent="0.3">
      <c r="A96" s="64" t="s">
        <v>21</v>
      </c>
      <c r="B96" s="68">
        <v>69266</v>
      </c>
      <c r="C96" s="68">
        <v>199441</v>
      </c>
      <c r="D96" s="67">
        <f>C96/B96</f>
        <v>2.8793491756417291</v>
      </c>
    </row>
    <row r="97" spans="1:5" hidden="1" outlineLevel="1" x14ac:dyDescent="0.3">
      <c r="A97" s="64" t="s">
        <v>22</v>
      </c>
      <c r="B97" s="68">
        <v>52724</v>
      </c>
      <c r="C97" s="68">
        <v>134317</v>
      </c>
      <c r="D97" s="67">
        <f>C97/B97</f>
        <v>2.5475495030726045</v>
      </c>
    </row>
    <row r="98" spans="1:5" hidden="1" outlineLevel="2" x14ac:dyDescent="0.3">
      <c r="A98" s="64" t="s">
        <v>23</v>
      </c>
      <c r="B98" s="68">
        <v>61401</v>
      </c>
      <c r="C98" s="68">
        <v>147732</v>
      </c>
      <c r="D98" s="67">
        <v>2.4</v>
      </c>
    </row>
    <row r="99" spans="1:5" collapsed="1" x14ac:dyDescent="0.3">
      <c r="A99" s="64">
        <v>2022</v>
      </c>
      <c r="B99" s="68">
        <v>790233</v>
      </c>
      <c r="C99" s="68">
        <v>2232278</v>
      </c>
      <c r="D99" s="67">
        <f>C99/B99</f>
        <v>2.8248352068314029</v>
      </c>
    </row>
    <row r="100" spans="1:5" s="20" customFormat="1" ht="3" customHeight="1" x14ac:dyDescent="0.3">
      <c r="A100" s="72"/>
      <c r="B100" s="70"/>
      <c r="C100" s="70"/>
      <c r="D100" s="71"/>
    </row>
    <row r="101" spans="1:5" ht="18" hidden="1" customHeight="1" outlineLevel="1" x14ac:dyDescent="0.3">
      <c r="A101" s="64" t="s">
        <v>12</v>
      </c>
      <c r="B101" s="68">
        <v>36186</v>
      </c>
      <c r="C101" s="68">
        <v>95449</v>
      </c>
      <c r="D101" s="67">
        <f t="shared" ref="D101:D108" si="4">C101/B101</f>
        <v>2.6377328248493894</v>
      </c>
      <c r="E101" s="127" t="s">
        <v>73</v>
      </c>
    </row>
    <row r="102" spans="1:5" hidden="1" outlineLevel="1" x14ac:dyDescent="0.3">
      <c r="A102" s="64" t="s">
        <v>13</v>
      </c>
      <c r="B102" s="68">
        <v>41471</v>
      </c>
      <c r="C102" s="68">
        <v>103950</v>
      </c>
      <c r="D102" s="67">
        <f t="shared" si="4"/>
        <v>2.5065708567432665</v>
      </c>
    </row>
    <row r="103" spans="1:5" hidden="1" outlineLevel="1" x14ac:dyDescent="0.3">
      <c r="A103" s="64" t="s">
        <v>14</v>
      </c>
      <c r="B103" s="68">
        <v>53204</v>
      </c>
      <c r="C103" s="68">
        <v>142217</v>
      </c>
      <c r="D103" s="67">
        <f t="shared" si="4"/>
        <v>2.6730508984286896</v>
      </c>
    </row>
    <row r="104" spans="1:5" hidden="1" outlineLevel="1" x14ac:dyDescent="0.3">
      <c r="A104" s="64" t="s">
        <v>15</v>
      </c>
      <c r="B104" s="68">
        <v>67080</v>
      </c>
      <c r="C104" s="68">
        <v>183969</v>
      </c>
      <c r="D104" s="67">
        <f t="shared" si="4"/>
        <v>2.7425313059033991</v>
      </c>
    </row>
    <row r="105" spans="1:5" hidden="1" outlineLevel="1" x14ac:dyDescent="0.3">
      <c r="A105" s="64" t="s">
        <v>16</v>
      </c>
      <c r="B105" s="68">
        <v>74787</v>
      </c>
      <c r="C105" s="68">
        <v>204454</v>
      </c>
      <c r="D105" s="67">
        <f t="shared" si="4"/>
        <v>2.7338173746774173</v>
      </c>
    </row>
    <row r="106" spans="1:5" hidden="1" outlineLevel="1" x14ac:dyDescent="0.3">
      <c r="A106" s="64" t="s">
        <v>17</v>
      </c>
      <c r="B106" s="68">
        <v>80544</v>
      </c>
      <c r="C106" s="68">
        <v>216656</v>
      </c>
      <c r="D106" s="67">
        <f t="shared" si="4"/>
        <v>2.6899086213746521</v>
      </c>
    </row>
    <row r="107" spans="1:5" hidden="1" outlineLevel="1" x14ac:dyDescent="0.3">
      <c r="A107" s="64" t="s">
        <v>18</v>
      </c>
      <c r="B107" s="68">
        <v>98466</v>
      </c>
      <c r="C107" s="68">
        <v>278093</v>
      </c>
      <c r="D107" s="67">
        <f t="shared" si="4"/>
        <v>2.8242540572380315</v>
      </c>
    </row>
    <row r="108" spans="1:5" hidden="1" outlineLevel="1" x14ac:dyDescent="0.3">
      <c r="A108" s="64" t="s">
        <v>19</v>
      </c>
      <c r="B108" s="68">
        <v>91168</v>
      </c>
      <c r="C108" s="68">
        <v>269693</v>
      </c>
      <c r="D108" s="67">
        <f t="shared" si="4"/>
        <v>2.958198051948052</v>
      </c>
    </row>
    <row r="109" spans="1:5" hidden="1" outlineLevel="1" x14ac:dyDescent="0.3">
      <c r="A109" s="64" t="s">
        <v>20</v>
      </c>
      <c r="B109" s="68">
        <v>81035</v>
      </c>
      <c r="C109" s="68">
        <v>221700</v>
      </c>
      <c r="D109" s="67">
        <f>C109/B109</f>
        <v>2.7358548775220584</v>
      </c>
    </row>
    <row r="110" spans="1:5" hidden="1" outlineLevel="1" x14ac:dyDescent="0.3">
      <c r="A110" s="64" t="s">
        <v>21</v>
      </c>
      <c r="B110" s="68">
        <v>67518</v>
      </c>
      <c r="C110" s="68">
        <v>195181</v>
      </c>
      <c r="D110" s="67">
        <f>C110/B110</f>
        <v>2.8907994905062355</v>
      </c>
    </row>
    <row r="111" spans="1:5" hidden="1" outlineLevel="1" x14ac:dyDescent="0.3">
      <c r="A111" s="64" t="s">
        <v>22</v>
      </c>
      <c r="B111" s="68">
        <v>53350</v>
      </c>
      <c r="C111" s="68">
        <v>135734</v>
      </c>
      <c r="D111" s="67">
        <f>C111/B111</f>
        <v>2.5442174320524837</v>
      </c>
    </row>
    <row r="112" spans="1:5" hidden="1" outlineLevel="2" x14ac:dyDescent="0.3">
      <c r="A112" s="64" t="s">
        <v>23</v>
      </c>
      <c r="B112" s="68">
        <v>68820</v>
      </c>
      <c r="C112" s="68">
        <v>158221</v>
      </c>
      <c r="D112" s="67">
        <f>C112/B112</f>
        <v>2.2990555071200234</v>
      </c>
    </row>
    <row r="113" spans="1:6" collapsed="1" x14ac:dyDescent="0.3">
      <c r="A113" s="64">
        <v>2023</v>
      </c>
      <c r="B113" s="68">
        <f>'500'!D40</f>
        <v>812748</v>
      </c>
      <c r="C113" s="68">
        <f>'500'!E40</f>
        <v>2203705</v>
      </c>
      <c r="D113" s="67">
        <f>C113/B113</f>
        <v>2.7114246974461951</v>
      </c>
      <c r="E113" s="42"/>
      <c r="F113" s="43"/>
    </row>
    <row r="114" spans="1:6" ht="18" hidden="1" customHeight="1" outlineLevel="1" x14ac:dyDescent="0.3">
      <c r="A114" s="64" t="s">
        <v>12</v>
      </c>
      <c r="B114" s="68">
        <v>37315</v>
      </c>
      <c r="C114" s="68">
        <v>96402</v>
      </c>
      <c r="D114" s="67">
        <f t="shared" ref="D114:D121" si="5">C114/B114</f>
        <v>2.5834650944660322</v>
      </c>
      <c r="E114" s="127"/>
    </row>
    <row r="115" spans="1:6" hidden="1" outlineLevel="1" x14ac:dyDescent="0.3">
      <c r="A115" s="64" t="s">
        <v>13</v>
      </c>
      <c r="B115" s="68">
        <v>46868</v>
      </c>
      <c r="C115" s="68">
        <v>119287</v>
      </c>
      <c r="D115" s="67">
        <f t="shared" si="5"/>
        <v>2.5451694119655204</v>
      </c>
    </row>
    <row r="116" spans="1:6" hidden="1" outlineLevel="1" x14ac:dyDescent="0.3">
      <c r="A116" s="64" t="s">
        <v>14</v>
      </c>
      <c r="B116" s="68">
        <v>62320</v>
      </c>
      <c r="C116" s="68">
        <v>169498</v>
      </c>
      <c r="D116" s="67">
        <f t="shared" si="5"/>
        <v>2.7198010269576378</v>
      </c>
    </row>
    <row r="117" spans="1:6" hidden="1" outlineLevel="1" x14ac:dyDescent="0.3">
      <c r="A117" s="64" t="s">
        <v>15</v>
      </c>
      <c r="B117" s="68">
        <v>56782</v>
      </c>
      <c r="C117" s="68">
        <v>151689</v>
      </c>
      <c r="D117" s="67">
        <f t="shared" si="5"/>
        <v>2.6714275650734387</v>
      </c>
    </row>
    <row r="118" spans="1:6" hidden="1" outlineLevel="1" x14ac:dyDescent="0.3">
      <c r="A118" s="64" t="s">
        <v>16</v>
      </c>
      <c r="B118" s="68">
        <v>78626</v>
      </c>
      <c r="C118" s="68">
        <v>219992</v>
      </c>
      <c r="D118" s="67">
        <f t="shared" si="5"/>
        <v>2.7979548749777425</v>
      </c>
    </row>
    <row r="119" spans="1:6" hidden="1" outlineLevel="1" x14ac:dyDescent="0.3">
      <c r="A119" s="64" t="s">
        <v>17</v>
      </c>
      <c r="B119" s="68">
        <v>73887</v>
      </c>
      <c r="C119" s="68">
        <v>205767</v>
      </c>
      <c r="D119" s="67">
        <f t="shared" si="5"/>
        <v>2.7848877339721465</v>
      </c>
    </row>
    <row r="120" spans="1:6" hidden="1" outlineLevel="1" x14ac:dyDescent="0.3">
      <c r="A120" s="64" t="s">
        <v>18</v>
      </c>
      <c r="B120" s="68">
        <v>99054</v>
      </c>
      <c r="C120" s="68">
        <v>282785</v>
      </c>
      <c r="D120" s="67">
        <f t="shared" si="5"/>
        <v>2.8548569467159326</v>
      </c>
    </row>
    <row r="121" spans="1:6" hidden="1" outlineLevel="1" x14ac:dyDescent="0.3">
      <c r="A121" s="64" t="s">
        <v>19</v>
      </c>
      <c r="B121" s="68">
        <v>92423</v>
      </c>
      <c r="C121" s="68">
        <v>273733</v>
      </c>
      <c r="D121" s="67">
        <f t="shared" si="5"/>
        <v>2.9617411250446319</v>
      </c>
    </row>
    <row r="122" spans="1:6" hidden="1" outlineLevel="1" x14ac:dyDescent="0.3">
      <c r="A122" s="64" t="s">
        <v>20</v>
      </c>
      <c r="B122" s="68">
        <v>76043</v>
      </c>
      <c r="C122" s="68">
        <v>211626</v>
      </c>
      <c r="D122" s="67">
        <f>C122/B122</f>
        <v>2.7829780518916927</v>
      </c>
    </row>
    <row r="123" spans="1:6" hidden="1" outlineLevel="1" x14ac:dyDescent="0.3">
      <c r="A123" s="64" t="s">
        <v>21</v>
      </c>
      <c r="B123" s="68">
        <v>77894</v>
      </c>
      <c r="C123" s="68">
        <v>220466</v>
      </c>
      <c r="D123" s="67">
        <f>C123/B123</f>
        <v>2.8303335301820423</v>
      </c>
    </row>
    <row r="124" spans="1:6" hidden="1" outlineLevel="1" x14ac:dyDescent="0.3">
      <c r="A124" s="64" t="s">
        <v>22</v>
      </c>
      <c r="B124" s="68">
        <v>61457</v>
      </c>
      <c r="C124" s="68">
        <v>145818</v>
      </c>
      <c r="D124" s="67">
        <f>C124/B124</f>
        <v>2.3726833395707567</v>
      </c>
    </row>
    <row r="125" spans="1:6" hidden="1" outlineLevel="2" x14ac:dyDescent="0.3">
      <c r="A125" s="64" t="s">
        <v>23</v>
      </c>
      <c r="B125" s="68">
        <v>73363</v>
      </c>
      <c r="C125" s="68">
        <v>173575</v>
      </c>
      <c r="D125" s="67">
        <f>C125/B125</f>
        <v>2.3659746738819294</v>
      </c>
    </row>
    <row r="126" spans="1:6" collapsed="1" x14ac:dyDescent="0.3">
      <c r="A126" s="64">
        <v>2024</v>
      </c>
      <c r="B126" s="68">
        <f>'500'!D41</f>
        <v>832539</v>
      </c>
      <c r="C126" s="68">
        <f>'500'!E41</f>
        <v>2270187</v>
      </c>
      <c r="D126" s="67">
        <f>C126/B126</f>
        <v>2.7268236082633965</v>
      </c>
    </row>
    <row r="127" spans="1:6" ht="18" customHeight="1" x14ac:dyDescent="0.3">
      <c r="A127" s="64" t="s">
        <v>12</v>
      </c>
      <c r="B127" s="68">
        <v>40363</v>
      </c>
      <c r="C127" s="68">
        <v>101401</v>
      </c>
      <c r="D127" s="67">
        <f t="shared" ref="D127:D134" si="6">C127/B127</f>
        <v>2.512226544112182</v>
      </c>
      <c r="E127" s="127"/>
    </row>
    <row r="128" spans="1:6" x14ac:dyDescent="0.3">
      <c r="A128" s="64" t="s">
        <v>13</v>
      </c>
      <c r="B128" s="68">
        <v>49918</v>
      </c>
      <c r="C128" s="68">
        <v>118429</v>
      </c>
      <c r="D128" s="67">
        <f t="shared" si="6"/>
        <v>2.3724708521976039</v>
      </c>
    </row>
    <row r="129" spans="1:5" x14ac:dyDescent="0.3">
      <c r="A129" s="64" t="s">
        <v>14</v>
      </c>
      <c r="B129" s="68">
        <v>59483</v>
      </c>
      <c r="C129" s="68">
        <v>151381</v>
      </c>
      <c r="D129" s="67">
        <f t="shared" si="6"/>
        <v>2.5449456147134475</v>
      </c>
    </row>
    <row r="130" spans="1:5" x14ac:dyDescent="0.3">
      <c r="A130" s="64" t="s">
        <v>15</v>
      </c>
      <c r="B130" s="68">
        <v>76065</v>
      </c>
      <c r="C130" s="68">
        <v>196821</v>
      </c>
      <c r="D130" s="67">
        <f t="shared" si="6"/>
        <v>2.5875369749556301</v>
      </c>
    </row>
    <row r="131" spans="1:5" x14ac:dyDescent="0.3">
      <c r="A131" s="64" t="s">
        <v>16</v>
      </c>
      <c r="B131" s="68">
        <v>84600</v>
      </c>
      <c r="C131" s="68">
        <v>217789</v>
      </c>
      <c r="D131" s="67">
        <f t="shared" si="6"/>
        <v>2.574338061465721</v>
      </c>
    </row>
    <row r="132" spans="1:5" x14ac:dyDescent="0.3">
      <c r="A132" s="64" t="s">
        <v>17</v>
      </c>
      <c r="B132" s="68">
        <v>93140</v>
      </c>
      <c r="C132" s="68">
        <v>237114</v>
      </c>
      <c r="D132" s="67">
        <f t="shared" si="6"/>
        <v>2.5457805454155036</v>
      </c>
    </row>
    <row r="133" spans="1:5" x14ac:dyDescent="0.3">
      <c r="A133" s="64" t="s">
        <v>18</v>
      </c>
      <c r="B133" s="68">
        <v>116402</v>
      </c>
      <c r="C133" s="68">
        <v>307726</v>
      </c>
      <c r="D133" s="67">
        <f t="shared" si="6"/>
        <v>2.6436487345578255</v>
      </c>
    </row>
    <row r="134" spans="1:5" x14ac:dyDescent="0.3">
      <c r="A134" s="64" t="s">
        <v>19</v>
      </c>
      <c r="B134" s="68">
        <v>115818</v>
      </c>
      <c r="C134" s="68">
        <v>319835</v>
      </c>
      <c r="D134" s="67">
        <f t="shared" si="6"/>
        <v>2.7615310228116527</v>
      </c>
    </row>
    <row r="135" spans="1:5" x14ac:dyDescent="0.3">
      <c r="A135" s="64" t="s">
        <v>20</v>
      </c>
      <c r="B135" s="68">
        <v>90099</v>
      </c>
      <c r="C135" s="68">
        <v>236993</v>
      </c>
      <c r="D135" s="67">
        <f>C135/B135</f>
        <v>2.6303621571826548</v>
      </c>
    </row>
    <row r="136" spans="1:5" x14ac:dyDescent="0.3">
      <c r="A136" s="64" t="s">
        <v>21</v>
      </c>
      <c r="B136" s="68">
        <v>80659</v>
      </c>
      <c r="C136" s="68">
        <v>215238</v>
      </c>
      <c r="D136" s="67">
        <f>C136/B136</f>
        <v>2.6684932865520277</v>
      </c>
    </row>
    <row r="137" spans="1:5" hidden="1" outlineLevel="1" x14ac:dyDescent="0.3">
      <c r="A137" s="64" t="s">
        <v>22</v>
      </c>
      <c r="B137" s="68"/>
      <c r="C137" s="68"/>
      <c r="D137" s="67" t="e">
        <f>C137/B137</f>
        <v>#DIV/0!</v>
      </c>
    </row>
    <row r="138" spans="1:5" hidden="1" outlineLevel="2" x14ac:dyDescent="0.3">
      <c r="A138" s="64" t="s">
        <v>23</v>
      </c>
      <c r="B138" s="68"/>
      <c r="C138" s="68"/>
      <c r="D138" s="67" t="e">
        <f>C138/B138</f>
        <v>#DIV/0!</v>
      </c>
    </row>
    <row r="139" spans="1:5" s="20" customFormat="1" collapsed="1" x14ac:dyDescent="0.3">
      <c r="A139" s="69">
        <v>2025</v>
      </c>
      <c r="B139" s="70">
        <f>SUM(B127:B138)</f>
        <v>806547</v>
      </c>
      <c r="C139" s="70">
        <f>SUM(C127:C138)</f>
        <v>2102727</v>
      </c>
      <c r="D139" s="71">
        <f>C139/B139</f>
        <v>2.6070731153919113</v>
      </c>
    </row>
    <row r="140" spans="1:5" s="47" customFormat="1" ht="14.25" customHeight="1" x14ac:dyDescent="0.3">
      <c r="A140" s="73" t="s">
        <v>89</v>
      </c>
      <c r="B140" s="74"/>
      <c r="C140" s="75"/>
      <c r="D140" s="75"/>
      <c r="E140" s="21" t="s">
        <v>84</v>
      </c>
    </row>
    <row r="141" spans="1:5" s="47" customFormat="1" ht="14.25" customHeight="1" x14ac:dyDescent="0.3">
      <c r="A141" s="73" t="s">
        <v>78</v>
      </c>
      <c r="B141" s="74"/>
      <c r="C141" s="75"/>
      <c r="D141" s="75"/>
      <c r="E141" s="21" t="s">
        <v>47</v>
      </c>
    </row>
    <row r="142" spans="1:5" ht="24" customHeight="1" x14ac:dyDescent="0.3">
      <c r="A142" s="197" t="s">
        <v>79</v>
      </c>
      <c r="B142" s="197"/>
      <c r="C142" s="197"/>
      <c r="D142" s="197"/>
      <c r="E142" s="21" t="s">
        <v>48</v>
      </c>
    </row>
    <row r="143" spans="1:5" ht="13.5" customHeight="1" x14ac:dyDescent="0.3">
      <c r="A143" s="48"/>
      <c r="B143" s="49"/>
      <c r="C143" s="51"/>
      <c r="D143" s="50"/>
      <c r="E143" s="21" t="s">
        <v>49</v>
      </c>
    </row>
    <row r="144" spans="1:5" s="22" customFormat="1" ht="13.5" customHeight="1" x14ac:dyDescent="0.3">
      <c r="A144" s="52"/>
      <c r="B144" s="53"/>
      <c r="C144" s="51"/>
      <c r="D144" s="50"/>
      <c r="E144" s="21" t="s">
        <v>50</v>
      </c>
    </row>
    <row r="145" spans="1:5" x14ac:dyDescent="0.3">
      <c r="A145" s="48"/>
      <c r="B145" s="49"/>
      <c r="C145" s="51"/>
      <c r="D145" s="50"/>
      <c r="E145" s="21" t="s">
        <v>49</v>
      </c>
    </row>
    <row r="146" spans="1:5" s="58" customFormat="1" ht="18" customHeight="1" x14ac:dyDescent="0.3">
      <c r="A146" s="54"/>
      <c r="B146" s="55"/>
      <c r="C146" s="56"/>
      <c r="D146" s="57"/>
      <c r="E146" s="21" t="s">
        <v>47</v>
      </c>
    </row>
    <row r="147" spans="1:5" ht="21" customHeight="1" x14ac:dyDescent="0.3">
      <c r="A147" s="51"/>
      <c r="B147" s="51"/>
      <c r="C147" s="51"/>
      <c r="D147" s="50"/>
      <c r="E147" s="21" t="s">
        <v>47</v>
      </c>
    </row>
    <row r="148" spans="1:5" ht="21" customHeight="1" x14ac:dyDescent="0.3">
      <c r="A148" s="59"/>
      <c r="B148" s="59"/>
      <c r="C148" s="59"/>
      <c r="D148" s="59"/>
      <c r="E148" s="21" t="s">
        <v>50</v>
      </c>
    </row>
    <row r="149" spans="1:5" ht="21.75" customHeight="1" x14ac:dyDescent="0.3">
      <c r="A149" s="60"/>
      <c r="B149" s="59"/>
      <c r="C149" s="59"/>
      <c r="D149" s="59"/>
      <c r="E149" s="21" t="s">
        <v>51</v>
      </c>
    </row>
    <row r="150" spans="1:5" x14ac:dyDescent="0.3">
      <c r="E150" s="21" t="s">
        <v>52</v>
      </c>
    </row>
    <row r="151" spans="1:5" x14ac:dyDescent="0.3">
      <c r="E151" s="21" t="s">
        <v>53</v>
      </c>
    </row>
    <row r="152" spans="1:5" ht="144" customHeight="1" x14ac:dyDescent="0.3">
      <c r="E152" s="21" t="s">
        <v>54</v>
      </c>
    </row>
  </sheetData>
  <mergeCells count="5">
    <mergeCell ref="A4:D4"/>
    <mergeCell ref="A18:D18"/>
    <mergeCell ref="A32:D32"/>
    <mergeCell ref="A46:D46"/>
    <mergeCell ref="A142:D142"/>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59"/>
  <sheetViews>
    <sheetView showGridLines="0" view="pageLayout" zoomScaleNormal="100" zoomScaleSheetLayoutView="130" workbookViewId="0">
      <selection activeCell="AD8" sqref="AD8"/>
    </sheetView>
  </sheetViews>
  <sheetFormatPr baseColWidth="10" defaultColWidth="11.42578125" defaultRowHeight="12.75" outlineLevelCol="1" x14ac:dyDescent="0.25"/>
  <cols>
    <col min="1" max="1" width="1.85546875" style="80" customWidth="1"/>
    <col min="2" max="2" width="18.28515625" style="80" customWidth="1"/>
    <col min="3" max="14" width="5.28515625" style="80" customWidth="1"/>
    <col min="15" max="15" width="11.42578125" style="80" hidden="1" customWidth="1" outlineLevel="1" collapsed="1"/>
    <col min="16" max="16" width="11.42578125" style="80" hidden="1" customWidth="1" outlineLevel="1"/>
    <col min="17" max="27" width="0" style="80" hidden="1" customWidth="1" outlineLevel="1"/>
    <col min="28" max="28" width="11.42578125" style="80" collapsed="1"/>
    <col min="29" max="260" width="11.42578125" style="80"/>
    <col min="261" max="261" width="10.42578125" style="80" customWidth="1"/>
    <col min="262" max="262" width="8.7109375" style="80" customWidth="1"/>
    <col min="263" max="263" width="9.42578125" style="80" customWidth="1"/>
    <col min="264" max="264" width="8.7109375" style="80" customWidth="1"/>
    <col min="265" max="265" width="10" style="80" customWidth="1"/>
    <col min="266" max="266" width="9.140625" style="80" customWidth="1"/>
    <col min="267" max="267" width="10" style="80" customWidth="1"/>
    <col min="268" max="268" width="9.28515625" style="80" customWidth="1"/>
    <col min="269" max="269" width="9.5703125" style="80" customWidth="1"/>
    <col min="270" max="270" width="9.28515625" style="80" customWidth="1"/>
    <col min="271" max="516" width="11.42578125" style="80"/>
    <col min="517" max="517" width="10.42578125" style="80" customWidth="1"/>
    <col min="518" max="518" width="8.7109375" style="80" customWidth="1"/>
    <col min="519" max="519" width="9.42578125" style="80" customWidth="1"/>
    <col min="520" max="520" width="8.7109375" style="80" customWidth="1"/>
    <col min="521" max="521" width="10" style="80" customWidth="1"/>
    <col min="522" max="522" width="9.140625" style="80" customWidth="1"/>
    <col min="523" max="523" width="10" style="80" customWidth="1"/>
    <col min="524" max="524" width="9.28515625" style="80" customWidth="1"/>
    <col min="525" max="525" width="9.5703125" style="80" customWidth="1"/>
    <col min="526" max="526" width="9.28515625" style="80" customWidth="1"/>
    <col min="527" max="772" width="11.42578125" style="80"/>
    <col min="773" max="773" width="10.42578125" style="80" customWidth="1"/>
    <col min="774" max="774" width="8.7109375" style="80" customWidth="1"/>
    <col min="775" max="775" width="9.42578125" style="80" customWidth="1"/>
    <col min="776" max="776" width="8.7109375" style="80" customWidth="1"/>
    <col min="777" max="777" width="10" style="80" customWidth="1"/>
    <col min="778" max="778" width="9.140625" style="80" customWidth="1"/>
    <col min="779" max="779" width="10" style="80" customWidth="1"/>
    <col min="780" max="780" width="9.28515625" style="80" customWidth="1"/>
    <col min="781" max="781" width="9.5703125" style="80" customWidth="1"/>
    <col min="782" max="782" width="9.28515625" style="80" customWidth="1"/>
    <col min="783" max="1028" width="11.42578125" style="80"/>
    <col min="1029" max="1029" width="10.42578125" style="80" customWidth="1"/>
    <col min="1030" max="1030" width="8.7109375" style="80" customWidth="1"/>
    <col min="1031" max="1031" width="9.42578125" style="80" customWidth="1"/>
    <col min="1032" max="1032" width="8.7109375" style="80" customWidth="1"/>
    <col min="1033" max="1033" width="10" style="80" customWidth="1"/>
    <col min="1034" max="1034" width="9.140625" style="80" customWidth="1"/>
    <col min="1035" max="1035" width="10" style="80" customWidth="1"/>
    <col min="1036" max="1036" width="9.28515625" style="80" customWidth="1"/>
    <col min="1037" max="1037" width="9.5703125" style="80" customWidth="1"/>
    <col min="1038" max="1038" width="9.28515625" style="80" customWidth="1"/>
    <col min="1039" max="1284" width="11.42578125" style="80"/>
    <col min="1285" max="1285" width="10.42578125" style="80" customWidth="1"/>
    <col min="1286" max="1286" width="8.7109375" style="80" customWidth="1"/>
    <col min="1287" max="1287" width="9.42578125" style="80" customWidth="1"/>
    <col min="1288" max="1288" width="8.7109375" style="80" customWidth="1"/>
    <col min="1289" max="1289" width="10" style="80" customWidth="1"/>
    <col min="1290" max="1290" width="9.140625" style="80" customWidth="1"/>
    <col min="1291" max="1291" width="10" style="80" customWidth="1"/>
    <col min="1292" max="1292" width="9.28515625" style="80" customWidth="1"/>
    <col min="1293" max="1293" width="9.5703125" style="80" customWidth="1"/>
    <col min="1294" max="1294" width="9.28515625" style="80" customWidth="1"/>
    <col min="1295" max="1540" width="11.42578125" style="80"/>
    <col min="1541" max="1541" width="10.42578125" style="80" customWidth="1"/>
    <col min="1542" max="1542" width="8.7109375" style="80" customWidth="1"/>
    <col min="1543" max="1543" width="9.42578125" style="80" customWidth="1"/>
    <col min="1544" max="1544" width="8.7109375" style="80" customWidth="1"/>
    <col min="1545" max="1545" width="10" style="80" customWidth="1"/>
    <col min="1546" max="1546" width="9.140625" style="80" customWidth="1"/>
    <col min="1547" max="1547" width="10" style="80" customWidth="1"/>
    <col min="1548" max="1548" width="9.28515625" style="80" customWidth="1"/>
    <col min="1549" max="1549" width="9.5703125" style="80" customWidth="1"/>
    <col min="1550" max="1550" width="9.28515625" style="80" customWidth="1"/>
    <col min="1551" max="1796" width="11.42578125" style="80"/>
    <col min="1797" max="1797" width="10.42578125" style="80" customWidth="1"/>
    <col min="1798" max="1798" width="8.7109375" style="80" customWidth="1"/>
    <col min="1799" max="1799" width="9.42578125" style="80" customWidth="1"/>
    <col min="1800" max="1800" width="8.7109375" style="80" customWidth="1"/>
    <col min="1801" max="1801" width="10" style="80" customWidth="1"/>
    <col min="1802" max="1802" width="9.140625" style="80" customWidth="1"/>
    <col min="1803" max="1803" width="10" style="80" customWidth="1"/>
    <col min="1804" max="1804" width="9.28515625" style="80" customWidth="1"/>
    <col min="1805" max="1805" width="9.5703125" style="80" customWidth="1"/>
    <col min="1806" max="1806" width="9.28515625" style="80" customWidth="1"/>
    <col min="1807" max="2052" width="11.42578125" style="80"/>
    <col min="2053" max="2053" width="10.42578125" style="80" customWidth="1"/>
    <col min="2054" max="2054" width="8.7109375" style="80" customWidth="1"/>
    <col min="2055" max="2055" width="9.42578125" style="80" customWidth="1"/>
    <col min="2056" max="2056" width="8.7109375" style="80" customWidth="1"/>
    <col min="2057" max="2057" width="10" style="80" customWidth="1"/>
    <col min="2058" max="2058" width="9.140625" style="80" customWidth="1"/>
    <col min="2059" max="2059" width="10" style="80" customWidth="1"/>
    <col min="2060" max="2060" width="9.28515625" style="80" customWidth="1"/>
    <col min="2061" max="2061" width="9.5703125" style="80" customWidth="1"/>
    <col min="2062" max="2062" width="9.28515625" style="80" customWidth="1"/>
    <col min="2063" max="2308" width="11.42578125" style="80"/>
    <col min="2309" max="2309" width="10.42578125" style="80" customWidth="1"/>
    <col min="2310" max="2310" width="8.7109375" style="80" customWidth="1"/>
    <col min="2311" max="2311" width="9.42578125" style="80" customWidth="1"/>
    <col min="2312" max="2312" width="8.7109375" style="80" customWidth="1"/>
    <col min="2313" max="2313" width="10" style="80" customWidth="1"/>
    <col min="2314" max="2314" width="9.140625" style="80" customWidth="1"/>
    <col min="2315" max="2315" width="10" style="80" customWidth="1"/>
    <col min="2316" max="2316" width="9.28515625" style="80" customWidth="1"/>
    <col min="2317" max="2317" width="9.5703125" style="80" customWidth="1"/>
    <col min="2318" max="2318" width="9.28515625" style="80" customWidth="1"/>
    <col min="2319" max="2564" width="11.42578125" style="80"/>
    <col min="2565" max="2565" width="10.42578125" style="80" customWidth="1"/>
    <col min="2566" max="2566" width="8.7109375" style="80" customWidth="1"/>
    <col min="2567" max="2567" width="9.42578125" style="80" customWidth="1"/>
    <col min="2568" max="2568" width="8.7109375" style="80" customWidth="1"/>
    <col min="2569" max="2569" width="10" style="80" customWidth="1"/>
    <col min="2570" max="2570" width="9.140625" style="80" customWidth="1"/>
    <col min="2571" max="2571" width="10" style="80" customWidth="1"/>
    <col min="2572" max="2572" width="9.28515625" style="80" customWidth="1"/>
    <col min="2573" max="2573" width="9.5703125" style="80" customWidth="1"/>
    <col min="2574" max="2574" width="9.28515625" style="80" customWidth="1"/>
    <col min="2575" max="2820" width="11.42578125" style="80"/>
    <col min="2821" max="2821" width="10.42578125" style="80" customWidth="1"/>
    <col min="2822" max="2822" width="8.7109375" style="80" customWidth="1"/>
    <col min="2823" max="2823" width="9.42578125" style="80" customWidth="1"/>
    <col min="2824" max="2824" width="8.7109375" style="80" customWidth="1"/>
    <col min="2825" max="2825" width="10" style="80" customWidth="1"/>
    <col min="2826" max="2826" width="9.140625" style="80" customWidth="1"/>
    <col min="2827" max="2827" width="10" style="80" customWidth="1"/>
    <col min="2828" max="2828" width="9.28515625" style="80" customWidth="1"/>
    <col min="2829" max="2829" width="9.5703125" style="80" customWidth="1"/>
    <col min="2830" max="2830" width="9.28515625" style="80" customWidth="1"/>
    <col min="2831" max="3076" width="11.42578125" style="80"/>
    <col min="3077" max="3077" width="10.42578125" style="80" customWidth="1"/>
    <col min="3078" max="3078" width="8.7109375" style="80" customWidth="1"/>
    <col min="3079" max="3079" width="9.42578125" style="80" customWidth="1"/>
    <col min="3080" max="3080" width="8.7109375" style="80" customWidth="1"/>
    <col min="3081" max="3081" width="10" style="80" customWidth="1"/>
    <col min="3082" max="3082" width="9.140625" style="80" customWidth="1"/>
    <col min="3083" max="3083" width="10" style="80" customWidth="1"/>
    <col min="3084" max="3084" width="9.28515625" style="80" customWidth="1"/>
    <col min="3085" max="3085" width="9.5703125" style="80" customWidth="1"/>
    <col min="3086" max="3086" width="9.28515625" style="80" customWidth="1"/>
    <col min="3087" max="3332" width="11.42578125" style="80"/>
    <col min="3333" max="3333" width="10.42578125" style="80" customWidth="1"/>
    <col min="3334" max="3334" width="8.7109375" style="80" customWidth="1"/>
    <col min="3335" max="3335" width="9.42578125" style="80" customWidth="1"/>
    <col min="3336" max="3336" width="8.7109375" style="80" customWidth="1"/>
    <col min="3337" max="3337" width="10" style="80" customWidth="1"/>
    <col min="3338" max="3338" width="9.140625" style="80" customWidth="1"/>
    <col min="3339" max="3339" width="10" style="80" customWidth="1"/>
    <col min="3340" max="3340" width="9.28515625" style="80" customWidth="1"/>
    <col min="3341" max="3341" width="9.5703125" style="80" customWidth="1"/>
    <col min="3342" max="3342" width="9.28515625" style="80" customWidth="1"/>
    <col min="3343" max="3588" width="11.42578125" style="80"/>
    <col min="3589" max="3589" width="10.42578125" style="80" customWidth="1"/>
    <col min="3590" max="3590" width="8.7109375" style="80" customWidth="1"/>
    <col min="3591" max="3591" width="9.42578125" style="80" customWidth="1"/>
    <col min="3592" max="3592" width="8.7109375" style="80" customWidth="1"/>
    <col min="3593" max="3593" width="10" style="80" customWidth="1"/>
    <col min="3594" max="3594" width="9.140625" style="80" customWidth="1"/>
    <col min="3595" max="3595" width="10" style="80" customWidth="1"/>
    <col min="3596" max="3596" width="9.28515625" style="80" customWidth="1"/>
    <col min="3597" max="3597" width="9.5703125" style="80" customWidth="1"/>
    <col min="3598" max="3598" width="9.28515625" style="80" customWidth="1"/>
    <col min="3599" max="3844" width="11.42578125" style="80"/>
    <col min="3845" max="3845" width="10.42578125" style="80" customWidth="1"/>
    <col min="3846" max="3846" width="8.7109375" style="80" customWidth="1"/>
    <col min="3847" max="3847" width="9.42578125" style="80" customWidth="1"/>
    <col min="3848" max="3848" width="8.7109375" style="80" customWidth="1"/>
    <col min="3849" max="3849" width="10" style="80" customWidth="1"/>
    <col min="3850" max="3850" width="9.140625" style="80" customWidth="1"/>
    <col min="3851" max="3851" width="10" style="80" customWidth="1"/>
    <col min="3852" max="3852" width="9.28515625" style="80" customWidth="1"/>
    <col min="3853" max="3853" width="9.5703125" style="80" customWidth="1"/>
    <col min="3854" max="3854" width="9.28515625" style="80" customWidth="1"/>
    <col min="3855" max="4100" width="11.42578125" style="80"/>
    <col min="4101" max="4101" width="10.42578125" style="80" customWidth="1"/>
    <col min="4102" max="4102" width="8.7109375" style="80" customWidth="1"/>
    <col min="4103" max="4103" width="9.42578125" style="80" customWidth="1"/>
    <col min="4104" max="4104" width="8.7109375" style="80" customWidth="1"/>
    <col min="4105" max="4105" width="10" style="80" customWidth="1"/>
    <col min="4106" max="4106" width="9.140625" style="80" customWidth="1"/>
    <col min="4107" max="4107" width="10" style="80" customWidth="1"/>
    <col min="4108" max="4108" width="9.28515625" style="80" customWidth="1"/>
    <col min="4109" max="4109" width="9.5703125" style="80" customWidth="1"/>
    <col min="4110" max="4110" width="9.28515625" style="80" customWidth="1"/>
    <col min="4111" max="4356" width="11.42578125" style="80"/>
    <col min="4357" max="4357" width="10.42578125" style="80" customWidth="1"/>
    <col min="4358" max="4358" width="8.7109375" style="80" customWidth="1"/>
    <col min="4359" max="4359" width="9.42578125" style="80" customWidth="1"/>
    <col min="4360" max="4360" width="8.7109375" style="80" customWidth="1"/>
    <col min="4361" max="4361" width="10" style="80" customWidth="1"/>
    <col min="4362" max="4362" width="9.140625" style="80" customWidth="1"/>
    <col min="4363" max="4363" width="10" style="80" customWidth="1"/>
    <col min="4364" max="4364" width="9.28515625" style="80" customWidth="1"/>
    <col min="4365" max="4365" width="9.5703125" style="80" customWidth="1"/>
    <col min="4366" max="4366" width="9.28515625" style="80" customWidth="1"/>
    <col min="4367" max="4612" width="11.42578125" style="80"/>
    <col min="4613" max="4613" width="10.42578125" style="80" customWidth="1"/>
    <col min="4614" max="4614" width="8.7109375" style="80" customWidth="1"/>
    <col min="4615" max="4615" width="9.42578125" style="80" customWidth="1"/>
    <col min="4616" max="4616" width="8.7109375" style="80" customWidth="1"/>
    <col min="4617" max="4617" width="10" style="80" customWidth="1"/>
    <col min="4618" max="4618" width="9.140625" style="80" customWidth="1"/>
    <col min="4619" max="4619" width="10" style="80" customWidth="1"/>
    <col min="4620" max="4620" width="9.28515625" style="80" customWidth="1"/>
    <col min="4621" max="4621" width="9.5703125" style="80" customWidth="1"/>
    <col min="4622" max="4622" width="9.28515625" style="80" customWidth="1"/>
    <col min="4623" max="4868" width="11.42578125" style="80"/>
    <col min="4869" max="4869" width="10.42578125" style="80" customWidth="1"/>
    <col min="4870" max="4870" width="8.7109375" style="80" customWidth="1"/>
    <col min="4871" max="4871" width="9.42578125" style="80" customWidth="1"/>
    <col min="4872" max="4872" width="8.7109375" style="80" customWidth="1"/>
    <col min="4873" max="4873" width="10" style="80" customWidth="1"/>
    <col min="4874" max="4874" width="9.140625" style="80" customWidth="1"/>
    <col min="4875" max="4875" width="10" style="80" customWidth="1"/>
    <col min="4876" max="4876" width="9.28515625" style="80" customWidth="1"/>
    <col min="4877" max="4877" width="9.5703125" style="80" customWidth="1"/>
    <col min="4878" max="4878" width="9.28515625" style="80" customWidth="1"/>
    <col min="4879" max="5124" width="11.42578125" style="80"/>
    <col min="5125" max="5125" width="10.42578125" style="80" customWidth="1"/>
    <col min="5126" max="5126" width="8.7109375" style="80" customWidth="1"/>
    <col min="5127" max="5127" width="9.42578125" style="80" customWidth="1"/>
    <col min="5128" max="5128" width="8.7109375" style="80" customWidth="1"/>
    <col min="5129" max="5129" width="10" style="80" customWidth="1"/>
    <col min="5130" max="5130" width="9.140625" style="80" customWidth="1"/>
    <col min="5131" max="5131" width="10" style="80" customWidth="1"/>
    <col min="5132" max="5132" width="9.28515625" style="80" customWidth="1"/>
    <col min="5133" max="5133" width="9.5703125" style="80" customWidth="1"/>
    <col min="5134" max="5134" width="9.28515625" style="80" customWidth="1"/>
    <col min="5135" max="5380" width="11.42578125" style="80"/>
    <col min="5381" max="5381" width="10.42578125" style="80" customWidth="1"/>
    <col min="5382" max="5382" width="8.7109375" style="80" customWidth="1"/>
    <col min="5383" max="5383" width="9.42578125" style="80" customWidth="1"/>
    <col min="5384" max="5384" width="8.7109375" style="80" customWidth="1"/>
    <col min="5385" max="5385" width="10" style="80" customWidth="1"/>
    <col min="5386" max="5386" width="9.140625" style="80" customWidth="1"/>
    <col min="5387" max="5387" width="10" style="80" customWidth="1"/>
    <col min="5388" max="5388" width="9.28515625" style="80" customWidth="1"/>
    <col min="5389" max="5389" width="9.5703125" style="80" customWidth="1"/>
    <col min="5390" max="5390" width="9.28515625" style="80" customWidth="1"/>
    <col min="5391" max="5636" width="11.42578125" style="80"/>
    <col min="5637" max="5637" width="10.42578125" style="80" customWidth="1"/>
    <col min="5638" max="5638" width="8.7109375" style="80" customWidth="1"/>
    <col min="5639" max="5639" width="9.42578125" style="80" customWidth="1"/>
    <col min="5640" max="5640" width="8.7109375" style="80" customWidth="1"/>
    <col min="5641" max="5641" width="10" style="80" customWidth="1"/>
    <col min="5642" max="5642" width="9.140625" style="80" customWidth="1"/>
    <col min="5643" max="5643" width="10" style="80" customWidth="1"/>
    <col min="5644" max="5644" width="9.28515625" style="80" customWidth="1"/>
    <col min="5645" max="5645" width="9.5703125" style="80" customWidth="1"/>
    <col min="5646" max="5646" width="9.28515625" style="80" customWidth="1"/>
    <col min="5647" max="5892" width="11.42578125" style="80"/>
    <col min="5893" max="5893" width="10.42578125" style="80" customWidth="1"/>
    <col min="5894" max="5894" width="8.7109375" style="80" customWidth="1"/>
    <col min="5895" max="5895" width="9.42578125" style="80" customWidth="1"/>
    <col min="5896" max="5896" width="8.7109375" style="80" customWidth="1"/>
    <col min="5897" max="5897" width="10" style="80" customWidth="1"/>
    <col min="5898" max="5898" width="9.140625" style="80" customWidth="1"/>
    <col min="5899" max="5899" width="10" style="80" customWidth="1"/>
    <col min="5900" max="5900" width="9.28515625" style="80" customWidth="1"/>
    <col min="5901" max="5901" width="9.5703125" style="80" customWidth="1"/>
    <col min="5902" max="5902" width="9.28515625" style="80" customWidth="1"/>
    <col min="5903" max="6148" width="11.42578125" style="80"/>
    <col min="6149" max="6149" width="10.42578125" style="80" customWidth="1"/>
    <col min="6150" max="6150" width="8.7109375" style="80" customWidth="1"/>
    <col min="6151" max="6151" width="9.42578125" style="80" customWidth="1"/>
    <col min="6152" max="6152" width="8.7109375" style="80" customWidth="1"/>
    <col min="6153" max="6153" width="10" style="80" customWidth="1"/>
    <col min="6154" max="6154" width="9.140625" style="80" customWidth="1"/>
    <col min="6155" max="6155" width="10" style="80" customWidth="1"/>
    <col min="6156" max="6156" width="9.28515625" style="80" customWidth="1"/>
    <col min="6157" max="6157" width="9.5703125" style="80" customWidth="1"/>
    <col min="6158" max="6158" width="9.28515625" style="80" customWidth="1"/>
    <col min="6159" max="6404" width="11.42578125" style="80"/>
    <col min="6405" max="6405" width="10.42578125" style="80" customWidth="1"/>
    <col min="6406" max="6406" width="8.7109375" style="80" customWidth="1"/>
    <col min="6407" max="6407" width="9.42578125" style="80" customWidth="1"/>
    <col min="6408" max="6408" width="8.7109375" style="80" customWidth="1"/>
    <col min="6409" max="6409" width="10" style="80" customWidth="1"/>
    <col min="6410" max="6410" width="9.140625" style="80" customWidth="1"/>
    <col min="6411" max="6411" width="10" style="80" customWidth="1"/>
    <col min="6412" max="6412" width="9.28515625" style="80" customWidth="1"/>
    <col min="6413" max="6413" width="9.5703125" style="80" customWidth="1"/>
    <col min="6414" max="6414" width="9.28515625" style="80" customWidth="1"/>
    <col min="6415" max="6660" width="11.42578125" style="80"/>
    <col min="6661" max="6661" width="10.42578125" style="80" customWidth="1"/>
    <col min="6662" max="6662" width="8.7109375" style="80" customWidth="1"/>
    <col min="6663" max="6663" width="9.42578125" style="80" customWidth="1"/>
    <col min="6664" max="6664" width="8.7109375" style="80" customWidth="1"/>
    <col min="6665" max="6665" width="10" style="80" customWidth="1"/>
    <col min="6666" max="6666" width="9.140625" style="80" customWidth="1"/>
    <col min="6667" max="6667" width="10" style="80" customWidth="1"/>
    <col min="6668" max="6668" width="9.28515625" style="80" customWidth="1"/>
    <col min="6669" max="6669" width="9.5703125" style="80" customWidth="1"/>
    <col min="6670" max="6670" width="9.28515625" style="80" customWidth="1"/>
    <col min="6671" max="6916" width="11.42578125" style="80"/>
    <col min="6917" max="6917" width="10.42578125" style="80" customWidth="1"/>
    <col min="6918" max="6918" width="8.7109375" style="80" customWidth="1"/>
    <col min="6919" max="6919" width="9.42578125" style="80" customWidth="1"/>
    <col min="6920" max="6920" width="8.7109375" style="80" customWidth="1"/>
    <col min="6921" max="6921" width="10" style="80" customWidth="1"/>
    <col min="6922" max="6922" width="9.140625" style="80" customWidth="1"/>
    <col min="6923" max="6923" width="10" style="80" customWidth="1"/>
    <col min="6924" max="6924" width="9.28515625" style="80" customWidth="1"/>
    <col min="6925" max="6925" width="9.5703125" style="80" customWidth="1"/>
    <col min="6926" max="6926" width="9.28515625" style="80" customWidth="1"/>
    <col min="6927" max="7172" width="11.42578125" style="80"/>
    <col min="7173" max="7173" width="10.42578125" style="80" customWidth="1"/>
    <col min="7174" max="7174" width="8.7109375" style="80" customWidth="1"/>
    <col min="7175" max="7175" width="9.42578125" style="80" customWidth="1"/>
    <col min="7176" max="7176" width="8.7109375" style="80" customWidth="1"/>
    <col min="7177" max="7177" width="10" style="80" customWidth="1"/>
    <col min="7178" max="7178" width="9.140625" style="80" customWidth="1"/>
    <col min="7179" max="7179" width="10" style="80" customWidth="1"/>
    <col min="7180" max="7180" width="9.28515625" style="80" customWidth="1"/>
    <col min="7181" max="7181" width="9.5703125" style="80" customWidth="1"/>
    <col min="7182" max="7182" width="9.28515625" style="80" customWidth="1"/>
    <col min="7183" max="7428" width="11.42578125" style="80"/>
    <col min="7429" max="7429" width="10.42578125" style="80" customWidth="1"/>
    <col min="7430" max="7430" width="8.7109375" style="80" customWidth="1"/>
    <col min="7431" max="7431" width="9.42578125" style="80" customWidth="1"/>
    <col min="7432" max="7432" width="8.7109375" style="80" customWidth="1"/>
    <col min="7433" max="7433" width="10" style="80" customWidth="1"/>
    <col min="7434" max="7434" width="9.140625" style="80" customWidth="1"/>
    <col min="7435" max="7435" width="10" style="80" customWidth="1"/>
    <col min="7436" max="7436" width="9.28515625" style="80" customWidth="1"/>
    <col min="7437" max="7437" width="9.5703125" style="80" customWidth="1"/>
    <col min="7438" max="7438" width="9.28515625" style="80" customWidth="1"/>
    <col min="7439" max="7684" width="11.42578125" style="80"/>
    <col min="7685" max="7685" width="10.42578125" style="80" customWidth="1"/>
    <col min="7686" max="7686" width="8.7109375" style="80" customWidth="1"/>
    <col min="7687" max="7687" width="9.42578125" style="80" customWidth="1"/>
    <col min="7688" max="7688" width="8.7109375" style="80" customWidth="1"/>
    <col min="7689" max="7689" width="10" style="80" customWidth="1"/>
    <col min="7690" max="7690" width="9.140625" style="80" customWidth="1"/>
    <col min="7691" max="7691" width="10" style="80" customWidth="1"/>
    <col min="7692" max="7692" width="9.28515625" style="80" customWidth="1"/>
    <col min="7693" max="7693" width="9.5703125" style="80" customWidth="1"/>
    <col min="7694" max="7694" width="9.28515625" style="80" customWidth="1"/>
    <col min="7695" max="7940" width="11.42578125" style="80"/>
    <col min="7941" max="7941" width="10.42578125" style="80" customWidth="1"/>
    <col min="7942" max="7942" width="8.7109375" style="80" customWidth="1"/>
    <col min="7943" max="7943" width="9.42578125" style="80" customWidth="1"/>
    <col min="7944" max="7944" width="8.7109375" style="80" customWidth="1"/>
    <col min="7945" max="7945" width="10" style="80" customWidth="1"/>
    <col min="7946" max="7946" width="9.140625" style="80" customWidth="1"/>
    <col min="7947" max="7947" width="10" style="80" customWidth="1"/>
    <col min="7948" max="7948" width="9.28515625" style="80" customWidth="1"/>
    <col min="7949" max="7949" width="9.5703125" style="80" customWidth="1"/>
    <col min="7950" max="7950" width="9.28515625" style="80" customWidth="1"/>
    <col min="7951" max="8196" width="11.42578125" style="80"/>
    <col min="8197" max="8197" width="10.42578125" style="80" customWidth="1"/>
    <col min="8198" max="8198" width="8.7109375" style="80" customWidth="1"/>
    <col min="8199" max="8199" width="9.42578125" style="80" customWidth="1"/>
    <col min="8200" max="8200" width="8.7109375" style="80" customWidth="1"/>
    <col min="8201" max="8201" width="10" style="80" customWidth="1"/>
    <col min="8202" max="8202" width="9.140625" style="80" customWidth="1"/>
    <col min="8203" max="8203" width="10" style="80" customWidth="1"/>
    <col min="8204" max="8204" width="9.28515625" style="80" customWidth="1"/>
    <col min="8205" max="8205" width="9.5703125" style="80" customWidth="1"/>
    <col min="8206" max="8206" width="9.28515625" style="80" customWidth="1"/>
    <col min="8207" max="8452" width="11.42578125" style="80"/>
    <col min="8453" max="8453" width="10.42578125" style="80" customWidth="1"/>
    <col min="8454" max="8454" width="8.7109375" style="80" customWidth="1"/>
    <col min="8455" max="8455" width="9.42578125" style="80" customWidth="1"/>
    <col min="8456" max="8456" width="8.7109375" style="80" customWidth="1"/>
    <col min="8457" max="8457" width="10" style="80" customWidth="1"/>
    <col min="8458" max="8458" width="9.140625" style="80" customWidth="1"/>
    <col min="8459" max="8459" width="10" style="80" customWidth="1"/>
    <col min="8460" max="8460" width="9.28515625" style="80" customWidth="1"/>
    <col min="8461" max="8461" width="9.5703125" style="80" customWidth="1"/>
    <col min="8462" max="8462" width="9.28515625" style="80" customWidth="1"/>
    <col min="8463" max="8708" width="11.42578125" style="80"/>
    <col min="8709" max="8709" width="10.42578125" style="80" customWidth="1"/>
    <col min="8710" max="8710" width="8.7109375" style="80" customWidth="1"/>
    <col min="8711" max="8711" width="9.42578125" style="80" customWidth="1"/>
    <col min="8712" max="8712" width="8.7109375" style="80" customWidth="1"/>
    <col min="8713" max="8713" width="10" style="80" customWidth="1"/>
    <col min="8714" max="8714" width="9.140625" style="80" customWidth="1"/>
    <col min="8715" max="8715" width="10" style="80" customWidth="1"/>
    <col min="8716" max="8716" width="9.28515625" style="80" customWidth="1"/>
    <col min="8717" max="8717" width="9.5703125" style="80" customWidth="1"/>
    <col min="8718" max="8718" width="9.28515625" style="80" customWidth="1"/>
    <col min="8719" max="8964" width="11.42578125" style="80"/>
    <col min="8965" max="8965" width="10.42578125" style="80" customWidth="1"/>
    <col min="8966" max="8966" width="8.7109375" style="80" customWidth="1"/>
    <col min="8967" max="8967" width="9.42578125" style="80" customWidth="1"/>
    <col min="8968" max="8968" width="8.7109375" style="80" customWidth="1"/>
    <col min="8969" max="8969" width="10" style="80" customWidth="1"/>
    <col min="8970" max="8970" width="9.140625" style="80" customWidth="1"/>
    <col min="8971" max="8971" width="10" style="80" customWidth="1"/>
    <col min="8972" max="8972" width="9.28515625" style="80" customWidth="1"/>
    <col min="8973" max="8973" width="9.5703125" style="80" customWidth="1"/>
    <col min="8974" max="8974" width="9.28515625" style="80" customWidth="1"/>
    <col min="8975" max="9220" width="11.42578125" style="80"/>
    <col min="9221" max="9221" width="10.42578125" style="80" customWidth="1"/>
    <col min="9222" max="9222" width="8.7109375" style="80" customWidth="1"/>
    <col min="9223" max="9223" width="9.42578125" style="80" customWidth="1"/>
    <col min="9224" max="9224" width="8.7109375" style="80" customWidth="1"/>
    <col min="9225" max="9225" width="10" style="80" customWidth="1"/>
    <col min="9226" max="9226" width="9.140625" style="80" customWidth="1"/>
    <col min="9227" max="9227" width="10" style="80" customWidth="1"/>
    <col min="9228" max="9228" width="9.28515625" style="80" customWidth="1"/>
    <col min="9229" max="9229" width="9.5703125" style="80" customWidth="1"/>
    <col min="9230" max="9230" width="9.28515625" style="80" customWidth="1"/>
    <col min="9231" max="9476" width="11.42578125" style="80"/>
    <col min="9477" max="9477" width="10.42578125" style="80" customWidth="1"/>
    <col min="9478" max="9478" width="8.7109375" style="80" customWidth="1"/>
    <col min="9479" max="9479" width="9.42578125" style="80" customWidth="1"/>
    <col min="9480" max="9480" width="8.7109375" style="80" customWidth="1"/>
    <col min="9481" max="9481" width="10" style="80" customWidth="1"/>
    <col min="9482" max="9482" width="9.140625" style="80" customWidth="1"/>
    <col min="9483" max="9483" width="10" style="80" customWidth="1"/>
    <col min="9484" max="9484" width="9.28515625" style="80" customWidth="1"/>
    <col min="9485" max="9485" width="9.5703125" style="80" customWidth="1"/>
    <col min="9486" max="9486" width="9.28515625" style="80" customWidth="1"/>
    <col min="9487" max="9732" width="11.42578125" style="80"/>
    <col min="9733" max="9733" width="10.42578125" style="80" customWidth="1"/>
    <col min="9734" max="9734" width="8.7109375" style="80" customWidth="1"/>
    <col min="9735" max="9735" width="9.42578125" style="80" customWidth="1"/>
    <col min="9736" max="9736" width="8.7109375" style="80" customWidth="1"/>
    <col min="9737" max="9737" width="10" style="80" customWidth="1"/>
    <col min="9738" max="9738" width="9.140625" style="80" customWidth="1"/>
    <col min="9739" max="9739" width="10" style="80" customWidth="1"/>
    <col min="9740" max="9740" width="9.28515625" style="80" customWidth="1"/>
    <col min="9741" max="9741" width="9.5703125" style="80" customWidth="1"/>
    <col min="9742" max="9742" width="9.28515625" style="80" customWidth="1"/>
    <col min="9743" max="9988" width="11.42578125" style="80"/>
    <col min="9989" max="9989" width="10.42578125" style="80" customWidth="1"/>
    <col min="9990" max="9990" width="8.7109375" style="80" customWidth="1"/>
    <col min="9991" max="9991" width="9.42578125" style="80" customWidth="1"/>
    <col min="9992" max="9992" width="8.7109375" style="80" customWidth="1"/>
    <col min="9993" max="9993" width="10" style="80" customWidth="1"/>
    <col min="9994" max="9994" width="9.140625" style="80" customWidth="1"/>
    <col min="9995" max="9995" width="10" style="80" customWidth="1"/>
    <col min="9996" max="9996" width="9.28515625" style="80" customWidth="1"/>
    <col min="9997" max="9997" width="9.5703125" style="80" customWidth="1"/>
    <col min="9998" max="9998" width="9.28515625" style="80" customWidth="1"/>
    <col min="9999" max="10244" width="11.42578125" style="80"/>
    <col min="10245" max="10245" width="10.42578125" style="80" customWidth="1"/>
    <col min="10246" max="10246" width="8.7109375" style="80" customWidth="1"/>
    <col min="10247" max="10247" width="9.42578125" style="80" customWidth="1"/>
    <col min="10248" max="10248" width="8.7109375" style="80" customWidth="1"/>
    <col min="10249" max="10249" width="10" style="80" customWidth="1"/>
    <col min="10250" max="10250" width="9.140625" style="80" customWidth="1"/>
    <col min="10251" max="10251" width="10" style="80" customWidth="1"/>
    <col min="10252" max="10252" width="9.28515625" style="80" customWidth="1"/>
    <col min="10253" max="10253" width="9.5703125" style="80" customWidth="1"/>
    <col min="10254" max="10254" width="9.28515625" style="80" customWidth="1"/>
    <col min="10255" max="10500" width="11.42578125" style="80"/>
    <col min="10501" max="10501" width="10.42578125" style="80" customWidth="1"/>
    <col min="10502" max="10502" width="8.7109375" style="80" customWidth="1"/>
    <col min="10503" max="10503" width="9.42578125" style="80" customWidth="1"/>
    <col min="10504" max="10504" width="8.7109375" style="80" customWidth="1"/>
    <col min="10505" max="10505" width="10" style="80" customWidth="1"/>
    <col min="10506" max="10506" width="9.140625" style="80" customWidth="1"/>
    <col min="10507" max="10507" width="10" style="80" customWidth="1"/>
    <col min="10508" max="10508" width="9.28515625" style="80" customWidth="1"/>
    <col min="10509" max="10509" width="9.5703125" style="80" customWidth="1"/>
    <col min="10510" max="10510" width="9.28515625" style="80" customWidth="1"/>
    <col min="10511" max="10756" width="11.42578125" style="80"/>
    <col min="10757" max="10757" width="10.42578125" style="80" customWidth="1"/>
    <col min="10758" max="10758" width="8.7109375" style="80" customWidth="1"/>
    <col min="10759" max="10759" width="9.42578125" style="80" customWidth="1"/>
    <col min="10760" max="10760" width="8.7109375" style="80" customWidth="1"/>
    <col min="10761" max="10761" width="10" style="80" customWidth="1"/>
    <col min="10762" max="10762" width="9.140625" style="80" customWidth="1"/>
    <col min="10763" max="10763" width="10" style="80" customWidth="1"/>
    <col min="10764" max="10764" width="9.28515625" style="80" customWidth="1"/>
    <col min="10765" max="10765" width="9.5703125" style="80" customWidth="1"/>
    <col min="10766" max="10766" width="9.28515625" style="80" customWidth="1"/>
    <col min="10767" max="11012" width="11.42578125" style="80"/>
    <col min="11013" max="11013" width="10.42578125" style="80" customWidth="1"/>
    <col min="11014" max="11014" width="8.7109375" style="80" customWidth="1"/>
    <col min="11015" max="11015" width="9.42578125" style="80" customWidth="1"/>
    <col min="11016" max="11016" width="8.7109375" style="80" customWidth="1"/>
    <col min="11017" max="11017" width="10" style="80" customWidth="1"/>
    <col min="11018" max="11018" width="9.140625" style="80" customWidth="1"/>
    <col min="11019" max="11019" width="10" style="80" customWidth="1"/>
    <col min="11020" max="11020" width="9.28515625" style="80" customWidth="1"/>
    <col min="11021" max="11021" width="9.5703125" style="80" customWidth="1"/>
    <col min="11022" max="11022" width="9.28515625" style="80" customWidth="1"/>
    <col min="11023" max="11268" width="11.42578125" style="80"/>
    <col min="11269" max="11269" width="10.42578125" style="80" customWidth="1"/>
    <col min="11270" max="11270" width="8.7109375" style="80" customWidth="1"/>
    <col min="11271" max="11271" width="9.42578125" style="80" customWidth="1"/>
    <col min="11272" max="11272" width="8.7109375" style="80" customWidth="1"/>
    <col min="11273" max="11273" width="10" style="80" customWidth="1"/>
    <col min="11274" max="11274" width="9.140625" style="80" customWidth="1"/>
    <col min="11275" max="11275" width="10" style="80" customWidth="1"/>
    <col min="11276" max="11276" width="9.28515625" style="80" customWidth="1"/>
    <col min="11277" max="11277" width="9.5703125" style="80" customWidth="1"/>
    <col min="11278" max="11278" width="9.28515625" style="80" customWidth="1"/>
    <col min="11279" max="11524" width="11.42578125" style="80"/>
    <col min="11525" max="11525" width="10.42578125" style="80" customWidth="1"/>
    <col min="11526" max="11526" width="8.7109375" style="80" customWidth="1"/>
    <col min="11527" max="11527" width="9.42578125" style="80" customWidth="1"/>
    <col min="11528" max="11528" width="8.7109375" style="80" customWidth="1"/>
    <col min="11529" max="11529" width="10" style="80" customWidth="1"/>
    <col min="11530" max="11530" width="9.140625" style="80" customWidth="1"/>
    <col min="11531" max="11531" width="10" style="80" customWidth="1"/>
    <col min="11532" max="11532" width="9.28515625" style="80" customWidth="1"/>
    <col min="11533" max="11533" width="9.5703125" style="80" customWidth="1"/>
    <col min="11534" max="11534" width="9.28515625" style="80" customWidth="1"/>
    <col min="11535" max="11780" width="11.42578125" style="80"/>
    <col min="11781" max="11781" width="10.42578125" style="80" customWidth="1"/>
    <col min="11782" max="11782" width="8.7109375" style="80" customWidth="1"/>
    <col min="11783" max="11783" width="9.42578125" style="80" customWidth="1"/>
    <col min="11784" max="11784" width="8.7109375" style="80" customWidth="1"/>
    <col min="11785" max="11785" width="10" style="80" customWidth="1"/>
    <col min="11786" max="11786" width="9.140625" style="80" customWidth="1"/>
    <col min="11787" max="11787" width="10" style="80" customWidth="1"/>
    <col min="11788" max="11788" width="9.28515625" style="80" customWidth="1"/>
    <col min="11789" max="11789" width="9.5703125" style="80" customWidth="1"/>
    <col min="11790" max="11790" width="9.28515625" style="80" customWidth="1"/>
    <col min="11791" max="12036" width="11.42578125" style="80"/>
    <col min="12037" max="12037" width="10.42578125" style="80" customWidth="1"/>
    <col min="12038" max="12038" width="8.7109375" style="80" customWidth="1"/>
    <col min="12039" max="12039" width="9.42578125" style="80" customWidth="1"/>
    <col min="12040" max="12040" width="8.7109375" style="80" customWidth="1"/>
    <col min="12041" max="12041" width="10" style="80" customWidth="1"/>
    <col min="12042" max="12042" width="9.140625" style="80" customWidth="1"/>
    <col min="12043" max="12043" width="10" style="80" customWidth="1"/>
    <col min="12044" max="12044" width="9.28515625" style="80" customWidth="1"/>
    <col min="12045" max="12045" width="9.5703125" style="80" customWidth="1"/>
    <col min="12046" max="12046" width="9.28515625" style="80" customWidth="1"/>
    <col min="12047" max="12292" width="11.42578125" style="80"/>
    <col min="12293" max="12293" width="10.42578125" style="80" customWidth="1"/>
    <col min="12294" max="12294" width="8.7109375" style="80" customWidth="1"/>
    <col min="12295" max="12295" width="9.42578125" style="80" customWidth="1"/>
    <col min="12296" max="12296" width="8.7109375" style="80" customWidth="1"/>
    <col min="12297" max="12297" width="10" style="80" customWidth="1"/>
    <col min="12298" max="12298" width="9.140625" style="80" customWidth="1"/>
    <col min="12299" max="12299" width="10" style="80" customWidth="1"/>
    <col min="12300" max="12300" width="9.28515625" style="80" customWidth="1"/>
    <col min="12301" max="12301" width="9.5703125" style="80" customWidth="1"/>
    <col min="12302" max="12302" width="9.28515625" style="80" customWidth="1"/>
    <col min="12303" max="12548" width="11.42578125" style="80"/>
    <col min="12549" max="12549" width="10.42578125" style="80" customWidth="1"/>
    <col min="12550" max="12550" width="8.7109375" style="80" customWidth="1"/>
    <col min="12551" max="12551" width="9.42578125" style="80" customWidth="1"/>
    <col min="12552" max="12552" width="8.7109375" style="80" customWidth="1"/>
    <col min="12553" max="12553" width="10" style="80" customWidth="1"/>
    <col min="12554" max="12554" width="9.140625" style="80" customWidth="1"/>
    <col min="12555" max="12555" width="10" style="80" customWidth="1"/>
    <col min="12556" max="12556" width="9.28515625" style="80" customWidth="1"/>
    <col min="12557" max="12557" width="9.5703125" style="80" customWidth="1"/>
    <col min="12558" max="12558" width="9.28515625" style="80" customWidth="1"/>
    <col min="12559" max="12804" width="11.42578125" style="80"/>
    <col min="12805" max="12805" width="10.42578125" style="80" customWidth="1"/>
    <col min="12806" max="12806" width="8.7109375" style="80" customWidth="1"/>
    <col min="12807" max="12807" width="9.42578125" style="80" customWidth="1"/>
    <col min="12808" max="12808" width="8.7109375" style="80" customWidth="1"/>
    <col min="12809" max="12809" width="10" style="80" customWidth="1"/>
    <col min="12810" max="12810" width="9.140625" style="80" customWidth="1"/>
    <col min="12811" max="12811" width="10" style="80" customWidth="1"/>
    <col min="12812" max="12812" width="9.28515625" style="80" customWidth="1"/>
    <col min="12813" max="12813" width="9.5703125" style="80" customWidth="1"/>
    <col min="12814" max="12814" width="9.28515625" style="80" customWidth="1"/>
    <col min="12815" max="13060" width="11.42578125" style="80"/>
    <col min="13061" max="13061" width="10.42578125" style="80" customWidth="1"/>
    <col min="13062" max="13062" width="8.7109375" style="80" customWidth="1"/>
    <col min="13063" max="13063" width="9.42578125" style="80" customWidth="1"/>
    <col min="13064" max="13064" width="8.7109375" style="80" customWidth="1"/>
    <col min="13065" max="13065" width="10" style="80" customWidth="1"/>
    <col min="13066" max="13066" width="9.140625" style="80" customWidth="1"/>
    <col min="13067" max="13067" width="10" style="80" customWidth="1"/>
    <col min="13068" max="13068" width="9.28515625" style="80" customWidth="1"/>
    <col min="13069" max="13069" width="9.5703125" style="80" customWidth="1"/>
    <col min="13070" max="13070" width="9.28515625" style="80" customWidth="1"/>
    <col min="13071" max="13316" width="11.42578125" style="80"/>
    <col min="13317" max="13317" width="10.42578125" style="80" customWidth="1"/>
    <col min="13318" max="13318" width="8.7109375" style="80" customWidth="1"/>
    <col min="13319" max="13319" width="9.42578125" style="80" customWidth="1"/>
    <col min="13320" max="13320" width="8.7109375" style="80" customWidth="1"/>
    <col min="13321" max="13321" width="10" style="80" customWidth="1"/>
    <col min="13322" max="13322" width="9.140625" style="80" customWidth="1"/>
    <col min="13323" max="13323" width="10" style="80" customWidth="1"/>
    <col min="13324" max="13324" width="9.28515625" style="80" customWidth="1"/>
    <col min="13325" max="13325" width="9.5703125" style="80" customWidth="1"/>
    <col min="13326" max="13326" width="9.28515625" style="80" customWidth="1"/>
    <col min="13327" max="13572" width="11.42578125" style="80"/>
    <col min="13573" max="13573" width="10.42578125" style="80" customWidth="1"/>
    <col min="13574" max="13574" width="8.7109375" style="80" customWidth="1"/>
    <col min="13575" max="13575" width="9.42578125" style="80" customWidth="1"/>
    <col min="13576" max="13576" width="8.7109375" style="80" customWidth="1"/>
    <col min="13577" max="13577" width="10" style="80" customWidth="1"/>
    <col min="13578" max="13578" width="9.140625" style="80" customWidth="1"/>
    <col min="13579" max="13579" width="10" style="80" customWidth="1"/>
    <col min="13580" max="13580" width="9.28515625" style="80" customWidth="1"/>
    <col min="13581" max="13581" width="9.5703125" style="80" customWidth="1"/>
    <col min="13582" max="13582" width="9.28515625" style="80" customWidth="1"/>
    <col min="13583" max="13828" width="11.42578125" style="80"/>
    <col min="13829" max="13829" width="10.42578125" style="80" customWidth="1"/>
    <col min="13830" max="13830" width="8.7109375" style="80" customWidth="1"/>
    <col min="13831" max="13831" width="9.42578125" style="80" customWidth="1"/>
    <col min="13832" max="13832" width="8.7109375" style="80" customWidth="1"/>
    <col min="13833" max="13833" width="10" style="80" customWidth="1"/>
    <col min="13834" max="13834" width="9.140625" style="80" customWidth="1"/>
    <col min="13835" max="13835" width="10" style="80" customWidth="1"/>
    <col min="13836" max="13836" width="9.28515625" style="80" customWidth="1"/>
    <col min="13837" max="13837" width="9.5703125" style="80" customWidth="1"/>
    <col min="13838" max="13838" width="9.28515625" style="80" customWidth="1"/>
    <col min="13839" max="14084" width="11.42578125" style="80"/>
    <col min="14085" max="14085" width="10.42578125" style="80" customWidth="1"/>
    <col min="14086" max="14086" width="8.7109375" style="80" customWidth="1"/>
    <col min="14087" max="14087" width="9.42578125" style="80" customWidth="1"/>
    <col min="14088" max="14088" width="8.7109375" style="80" customWidth="1"/>
    <col min="14089" max="14089" width="10" style="80" customWidth="1"/>
    <col min="14090" max="14090" width="9.140625" style="80" customWidth="1"/>
    <col min="14091" max="14091" width="10" style="80" customWidth="1"/>
    <col min="14092" max="14092" width="9.28515625" style="80" customWidth="1"/>
    <col min="14093" max="14093" width="9.5703125" style="80" customWidth="1"/>
    <col min="14094" max="14094" width="9.28515625" style="80" customWidth="1"/>
    <col min="14095" max="14340" width="11.42578125" style="80"/>
    <col min="14341" max="14341" width="10.42578125" style="80" customWidth="1"/>
    <col min="14342" max="14342" width="8.7109375" style="80" customWidth="1"/>
    <col min="14343" max="14343" width="9.42578125" style="80" customWidth="1"/>
    <col min="14344" max="14344" width="8.7109375" style="80" customWidth="1"/>
    <col min="14345" max="14345" width="10" style="80" customWidth="1"/>
    <col min="14346" max="14346" width="9.140625" style="80" customWidth="1"/>
    <col min="14347" max="14347" width="10" style="80" customWidth="1"/>
    <col min="14348" max="14348" width="9.28515625" style="80" customWidth="1"/>
    <col min="14349" max="14349" width="9.5703125" style="80" customWidth="1"/>
    <col min="14350" max="14350" width="9.28515625" style="80" customWidth="1"/>
    <col min="14351" max="14596" width="11.42578125" style="80"/>
    <col min="14597" max="14597" width="10.42578125" style="80" customWidth="1"/>
    <col min="14598" max="14598" width="8.7109375" style="80" customWidth="1"/>
    <col min="14599" max="14599" width="9.42578125" style="80" customWidth="1"/>
    <col min="14600" max="14600" width="8.7109375" style="80" customWidth="1"/>
    <col min="14601" max="14601" width="10" style="80" customWidth="1"/>
    <col min="14602" max="14602" width="9.140625" style="80" customWidth="1"/>
    <col min="14603" max="14603" width="10" style="80" customWidth="1"/>
    <col min="14604" max="14604" width="9.28515625" style="80" customWidth="1"/>
    <col min="14605" max="14605" width="9.5703125" style="80" customWidth="1"/>
    <col min="14606" max="14606" width="9.28515625" style="80" customWidth="1"/>
    <col min="14607" max="14852" width="11.42578125" style="80"/>
    <col min="14853" max="14853" width="10.42578125" style="80" customWidth="1"/>
    <col min="14854" max="14854" width="8.7109375" style="80" customWidth="1"/>
    <col min="14855" max="14855" width="9.42578125" style="80" customWidth="1"/>
    <col min="14856" max="14856" width="8.7109375" style="80" customWidth="1"/>
    <col min="14857" max="14857" width="10" style="80" customWidth="1"/>
    <col min="14858" max="14858" width="9.140625" style="80" customWidth="1"/>
    <col min="14859" max="14859" width="10" style="80" customWidth="1"/>
    <col min="14860" max="14860" width="9.28515625" style="80" customWidth="1"/>
    <col min="14861" max="14861" width="9.5703125" style="80" customWidth="1"/>
    <col min="14862" max="14862" width="9.28515625" style="80" customWidth="1"/>
    <col min="14863" max="15108" width="11.42578125" style="80"/>
    <col min="15109" max="15109" width="10.42578125" style="80" customWidth="1"/>
    <col min="15110" max="15110" width="8.7109375" style="80" customWidth="1"/>
    <col min="15111" max="15111" width="9.42578125" style="80" customWidth="1"/>
    <col min="15112" max="15112" width="8.7109375" style="80" customWidth="1"/>
    <col min="15113" max="15113" width="10" style="80" customWidth="1"/>
    <col min="15114" max="15114" width="9.140625" style="80" customWidth="1"/>
    <col min="15115" max="15115" width="10" style="80" customWidth="1"/>
    <col min="15116" max="15116" width="9.28515625" style="80" customWidth="1"/>
    <col min="15117" max="15117" width="9.5703125" style="80" customWidth="1"/>
    <col min="15118" max="15118" width="9.28515625" style="80" customWidth="1"/>
    <col min="15119" max="15364" width="11.42578125" style="80"/>
    <col min="15365" max="15365" width="10.42578125" style="80" customWidth="1"/>
    <col min="15366" max="15366" width="8.7109375" style="80" customWidth="1"/>
    <col min="15367" max="15367" width="9.42578125" style="80" customWidth="1"/>
    <col min="15368" max="15368" width="8.7109375" style="80" customWidth="1"/>
    <col min="15369" max="15369" width="10" style="80" customWidth="1"/>
    <col min="15370" max="15370" width="9.140625" style="80" customWidth="1"/>
    <col min="15371" max="15371" width="10" style="80" customWidth="1"/>
    <col min="15372" max="15372" width="9.28515625" style="80" customWidth="1"/>
    <col min="15373" max="15373" width="9.5703125" style="80" customWidth="1"/>
    <col min="15374" max="15374" width="9.28515625" style="80" customWidth="1"/>
    <col min="15375" max="15620" width="11.42578125" style="80"/>
    <col min="15621" max="15621" width="10.42578125" style="80" customWidth="1"/>
    <col min="15622" max="15622" width="8.7109375" style="80" customWidth="1"/>
    <col min="15623" max="15623" width="9.42578125" style="80" customWidth="1"/>
    <col min="15624" max="15624" width="8.7109375" style="80" customWidth="1"/>
    <col min="15625" max="15625" width="10" style="80" customWidth="1"/>
    <col min="15626" max="15626" width="9.140625" style="80" customWidth="1"/>
    <col min="15627" max="15627" width="10" style="80" customWidth="1"/>
    <col min="15628" max="15628" width="9.28515625" style="80" customWidth="1"/>
    <col min="15629" max="15629" width="9.5703125" style="80" customWidth="1"/>
    <col min="15630" max="15630" width="9.28515625" style="80" customWidth="1"/>
    <col min="15631" max="15876" width="11.42578125" style="80"/>
    <col min="15877" max="15877" width="10.42578125" style="80" customWidth="1"/>
    <col min="15878" max="15878" width="8.7109375" style="80" customWidth="1"/>
    <col min="15879" max="15879" width="9.42578125" style="80" customWidth="1"/>
    <col min="15880" max="15880" width="8.7109375" style="80" customWidth="1"/>
    <col min="15881" max="15881" width="10" style="80" customWidth="1"/>
    <col min="15882" max="15882" width="9.140625" style="80" customWidth="1"/>
    <col min="15883" max="15883" width="10" style="80" customWidth="1"/>
    <col min="15884" max="15884" width="9.28515625" style="80" customWidth="1"/>
    <col min="15885" max="15885" width="9.5703125" style="80" customWidth="1"/>
    <col min="15886" max="15886" width="9.28515625" style="80" customWidth="1"/>
    <col min="15887" max="16132" width="11.42578125" style="80"/>
    <col min="16133" max="16133" width="10.42578125" style="80" customWidth="1"/>
    <col min="16134" max="16134" width="8.7109375" style="80" customWidth="1"/>
    <col min="16135" max="16135" width="9.42578125" style="80" customWidth="1"/>
    <col min="16136" max="16136" width="8.7109375" style="80" customWidth="1"/>
    <col min="16137" max="16137" width="10" style="80" customWidth="1"/>
    <col min="16138" max="16138" width="9.140625" style="80" customWidth="1"/>
    <col min="16139" max="16139" width="10" style="80" customWidth="1"/>
    <col min="16140" max="16140" width="9.28515625" style="80" customWidth="1"/>
    <col min="16141" max="16141" width="9.5703125" style="80" customWidth="1"/>
    <col min="16142" max="16142" width="9.28515625" style="80" customWidth="1"/>
    <col min="16143" max="16384" width="11.42578125" style="80"/>
  </cols>
  <sheetData>
    <row r="1" spans="1:28" s="81" customFormat="1" ht="22.15" customHeight="1" x14ac:dyDescent="0.3">
      <c r="A1" s="78" t="str">
        <f>CONCATENATE(Inhalt_K5!B28,"   ",Inhalt_K5!C28)</f>
        <v xml:space="preserve">502   Anteil d. Ankünfte u. Übernachtungen in der Hansestadt Lübeck 2024 nach Herkunftsland </v>
      </c>
      <c r="B1" s="78"/>
      <c r="C1" s="78"/>
      <c r="D1" s="78"/>
      <c r="E1" s="78"/>
      <c r="F1" s="78"/>
      <c r="G1" s="78"/>
      <c r="H1" s="78"/>
      <c r="I1" s="78"/>
      <c r="J1" s="78"/>
      <c r="K1" s="78"/>
      <c r="L1" s="78"/>
      <c r="M1" s="79"/>
      <c r="N1" s="80"/>
    </row>
    <row r="2" spans="1:28" s="84" customFormat="1" ht="6" customHeight="1" x14ac:dyDescent="0.25">
      <c r="A2" s="82"/>
      <c r="B2" s="82"/>
      <c r="C2" s="82"/>
      <c r="D2" s="82"/>
      <c r="E2" s="82"/>
      <c r="F2" s="82"/>
      <c r="G2" s="82"/>
      <c r="H2" s="82"/>
      <c r="I2" s="82"/>
      <c r="J2" s="82"/>
      <c r="K2" s="82"/>
      <c r="L2" s="82"/>
      <c r="M2" s="82"/>
      <c r="N2" s="83"/>
      <c r="O2" s="84" t="s">
        <v>138</v>
      </c>
    </row>
    <row r="3" spans="1:28" s="86" customFormat="1" ht="21.75" customHeight="1" x14ac:dyDescent="0.25">
      <c r="A3" s="201" t="s">
        <v>96</v>
      </c>
      <c r="B3" s="202"/>
      <c r="C3" s="200" t="s">
        <v>99</v>
      </c>
      <c r="D3" s="201"/>
      <c r="E3" s="201"/>
      <c r="F3" s="201"/>
      <c r="G3" s="201"/>
      <c r="H3" s="202"/>
      <c r="I3" s="203" t="s">
        <v>100</v>
      </c>
      <c r="J3" s="204"/>
      <c r="K3" s="204"/>
      <c r="L3" s="204"/>
      <c r="M3" s="204"/>
      <c r="N3" s="204"/>
      <c r="O3" s="123" t="s">
        <v>96</v>
      </c>
      <c r="P3" s="86" t="s">
        <v>117</v>
      </c>
      <c r="Q3" s="86" t="s">
        <v>118</v>
      </c>
      <c r="R3" s="86" t="s">
        <v>14</v>
      </c>
      <c r="S3" s="86" t="s">
        <v>15</v>
      </c>
      <c r="T3" s="86" t="s">
        <v>16</v>
      </c>
      <c r="U3" s="86" t="s">
        <v>17</v>
      </c>
      <c r="V3" s="86" t="s">
        <v>18</v>
      </c>
      <c r="W3" s="86" t="s">
        <v>119</v>
      </c>
      <c r="X3" s="86" t="s">
        <v>120</v>
      </c>
      <c r="Y3" s="86" t="s">
        <v>121</v>
      </c>
      <c r="Z3" s="86" t="s">
        <v>122</v>
      </c>
      <c r="AA3" s="86" t="s">
        <v>123</v>
      </c>
    </row>
    <row r="4" spans="1:28" s="92" customFormat="1" ht="18" customHeight="1" collapsed="1" x14ac:dyDescent="0.25">
      <c r="A4" s="205" t="s">
        <v>97</v>
      </c>
      <c r="B4" s="206"/>
      <c r="C4" s="198">
        <v>81.928826650540088</v>
      </c>
      <c r="D4" s="199"/>
      <c r="E4" s="199"/>
      <c r="F4" s="199"/>
      <c r="G4" s="199"/>
      <c r="H4" s="199"/>
      <c r="I4" s="199">
        <v>85.719759380924756</v>
      </c>
      <c r="J4" s="207"/>
      <c r="K4" s="207"/>
      <c r="L4" s="207"/>
      <c r="M4" s="207"/>
      <c r="N4" s="207"/>
      <c r="O4" s="80" t="s">
        <v>115</v>
      </c>
      <c r="P4" s="148">
        <v>4.8625299165255962</v>
      </c>
      <c r="Q4" s="148">
        <v>4.6407098242951372</v>
      </c>
      <c r="R4" s="148">
        <v>7.3142256727569892</v>
      </c>
      <c r="S4" s="148">
        <v>9.7659214289883831</v>
      </c>
      <c r="T4" s="148">
        <v>10.822485552507151</v>
      </c>
      <c r="U4" s="148">
        <v>11.382873153931468</v>
      </c>
      <c r="V4" s="148">
        <v>13.011499620570897</v>
      </c>
      <c r="W4" s="148">
        <v>10.857509777596171</v>
      </c>
      <c r="X4" s="148">
        <v>8.3707897962757567</v>
      </c>
      <c r="Y4" s="148">
        <v>7.54772050668379</v>
      </c>
      <c r="Z4" s="148">
        <v>5.965793006829724</v>
      </c>
      <c r="AA4" s="148">
        <v>5.4579417430389352</v>
      </c>
    </row>
    <row r="5" spans="1:28" s="92" customFormat="1" ht="18" customHeight="1" x14ac:dyDescent="0.25">
      <c r="A5" s="205" t="s">
        <v>98</v>
      </c>
      <c r="B5" s="206"/>
      <c r="C5" s="199">
        <v>18.071173349459908</v>
      </c>
      <c r="D5" s="199"/>
      <c r="E5" s="199"/>
      <c r="F5" s="199"/>
      <c r="G5" s="199"/>
      <c r="H5" s="199"/>
      <c r="I5" s="199">
        <v>14.280240619075244</v>
      </c>
      <c r="J5" s="207"/>
      <c r="K5" s="207"/>
      <c r="L5" s="207"/>
      <c r="M5" s="207"/>
      <c r="N5" s="207"/>
      <c r="O5" s="80" t="s">
        <v>116</v>
      </c>
      <c r="P5" s="148">
        <v>4.1087962962962967</v>
      </c>
      <c r="Q5" s="148">
        <v>4.3981481481481479</v>
      </c>
      <c r="R5" s="148">
        <v>4.1666666666666661</v>
      </c>
      <c r="S5" s="148">
        <v>5.0925925925925926</v>
      </c>
      <c r="T5" s="148">
        <v>11.168981481481481</v>
      </c>
      <c r="U5" s="148">
        <v>12.152777777777777</v>
      </c>
      <c r="V5" s="148">
        <v>12.789351851851851</v>
      </c>
      <c r="W5" s="148">
        <v>20.659722222222221</v>
      </c>
      <c r="X5" s="148">
        <v>9.3171296296296298</v>
      </c>
      <c r="Y5" s="148">
        <v>5.1504629629629628</v>
      </c>
      <c r="Z5" s="148">
        <v>6.3657407407407414</v>
      </c>
      <c r="AA5" s="148">
        <v>4.6296296296296298</v>
      </c>
    </row>
    <row r="6" spans="1:28" s="92" customFormat="1" ht="18" customHeight="1" x14ac:dyDescent="0.25">
      <c r="A6" s="144"/>
      <c r="B6" s="146" t="s">
        <v>101</v>
      </c>
      <c r="C6" s="199"/>
      <c r="D6" s="199"/>
      <c r="E6" s="199"/>
      <c r="F6" s="199"/>
      <c r="G6" s="199"/>
      <c r="H6" s="199"/>
      <c r="I6" s="199"/>
      <c r="J6" s="207"/>
      <c r="K6" s="207"/>
      <c r="L6" s="207"/>
      <c r="M6" s="207"/>
      <c r="N6" s="207"/>
      <c r="O6" s="80" t="s">
        <v>114</v>
      </c>
      <c r="P6" s="148">
        <v>2.1438645980253876</v>
      </c>
      <c r="Q6" s="148">
        <v>2.31311706629055</v>
      </c>
      <c r="R6" s="148">
        <v>3.7517630465444292</v>
      </c>
      <c r="S6" s="148">
        <v>3.6671368124118473</v>
      </c>
      <c r="T6" s="148">
        <v>5.4442877291960503</v>
      </c>
      <c r="U6" s="148">
        <v>6.5726375176304659</v>
      </c>
      <c r="V6" s="148">
        <v>14.978843441466855</v>
      </c>
      <c r="W6" s="148">
        <v>43.921015514809589</v>
      </c>
      <c r="X6" s="148">
        <v>5.5853314527503528</v>
      </c>
      <c r="Y6" s="148">
        <v>3.7517630465444292</v>
      </c>
      <c r="Z6" s="148">
        <v>3.7517630465444292</v>
      </c>
      <c r="AA6" s="148">
        <v>4.1184767277856142</v>
      </c>
    </row>
    <row r="7" spans="1:28" s="92" customFormat="1" ht="18" customHeight="1" x14ac:dyDescent="0.25">
      <c r="A7" s="144"/>
      <c r="B7" s="146" t="s">
        <v>102</v>
      </c>
      <c r="C7" s="198">
        <v>19.668477085386076</v>
      </c>
      <c r="D7" s="199"/>
      <c r="E7" s="199"/>
      <c r="F7" s="199"/>
      <c r="G7" s="199"/>
      <c r="H7" s="199"/>
      <c r="I7" s="199">
        <v>18.491249420491425</v>
      </c>
      <c r="J7" s="207"/>
      <c r="K7" s="207"/>
      <c r="L7" s="207"/>
      <c r="M7" s="207"/>
      <c r="N7" s="207"/>
      <c r="O7" s="80" t="s">
        <v>113</v>
      </c>
      <c r="P7" s="148">
        <v>2.5689819219790673</v>
      </c>
      <c r="Q7" s="148">
        <v>3.6156041864890582</v>
      </c>
      <c r="R7" s="148">
        <v>3.7345385347288298</v>
      </c>
      <c r="S7" s="148">
        <v>4.471931493815414</v>
      </c>
      <c r="T7" s="148">
        <v>8.5632730732635576</v>
      </c>
      <c r="U7" s="148">
        <v>13.510941960038059</v>
      </c>
      <c r="V7" s="148">
        <v>20.242626070409134</v>
      </c>
      <c r="W7" s="148">
        <v>19.481446241674597</v>
      </c>
      <c r="X7" s="148">
        <v>12.131303520456708</v>
      </c>
      <c r="Y7" s="148">
        <v>4.3767840152235973</v>
      </c>
      <c r="Z7" s="148">
        <v>3.7821122740247382</v>
      </c>
      <c r="AA7" s="148">
        <v>3.5204567078972406</v>
      </c>
    </row>
    <row r="8" spans="1:28" s="92" customFormat="1" ht="18" customHeight="1" x14ac:dyDescent="0.25">
      <c r="A8" s="144"/>
      <c r="B8" s="146" t="s">
        <v>103</v>
      </c>
      <c r="C8" s="198">
        <v>18.235562711782944</v>
      </c>
      <c r="D8" s="199"/>
      <c r="E8" s="199"/>
      <c r="F8" s="199"/>
      <c r="G8" s="199"/>
      <c r="H8" s="199"/>
      <c r="I8" s="199">
        <v>13.565426518312471</v>
      </c>
      <c r="J8" s="207"/>
      <c r="K8" s="207"/>
      <c r="L8" s="207"/>
      <c r="M8" s="207"/>
      <c r="N8" s="207"/>
      <c r="O8" s="80" t="s">
        <v>112</v>
      </c>
      <c r="P8" s="148">
        <v>2.510460251046025</v>
      </c>
      <c r="Q8" s="148">
        <v>2.9288702928870292</v>
      </c>
      <c r="R8" s="148">
        <v>4.2073454207345424</v>
      </c>
      <c r="S8" s="148">
        <v>8.1125058112505819</v>
      </c>
      <c r="T8" s="148">
        <v>9.6931659693165972</v>
      </c>
      <c r="U8" s="148">
        <v>10.158066015806602</v>
      </c>
      <c r="V8" s="148">
        <v>17.712691771269178</v>
      </c>
      <c r="W8" s="148">
        <v>27.08042770804277</v>
      </c>
      <c r="X8" s="148">
        <v>6.1134356113435606</v>
      </c>
      <c r="Y8" s="148">
        <v>4.6490004649000465</v>
      </c>
      <c r="Z8" s="148">
        <v>2.812645281264528</v>
      </c>
      <c r="AA8" s="148">
        <v>4.0213854021385398</v>
      </c>
    </row>
    <row r="9" spans="1:28" s="92" customFormat="1" ht="18" customHeight="1" x14ac:dyDescent="0.25">
      <c r="A9" s="144"/>
      <c r="B9" s="146" t="s">
        <v>104</v>
      </c>
      <c r="C9" s="198">
        <v>13.935017182956431</v>
      </c>
      <c r="D9" s="199"/>
      <c r="E9" s="199"/>
      <c r="F9" s="199"/>
      <c r="G9" s="199"/>
      <c r="H9" s="199"/>
      <c r="I9" s="199">
        <v>16.219865554010198</v>
      </c>
      <c r="J9" s="207"/>
      <c r="K9" s="207"/>
      <c r="L9" s="207"/>
      <c r="M9" s="207"/>
      <c r="N9" s="207"/>
      <c r="O9" s="80" t="s">
        <v>111</v>
      </c>
      <c r="P9" s="148">
        <v>3.8241758241758239</v>
      </c>
      <c r="Q9" s="148">
        <v>3.9560439560439558</v>
      </c>
      <c r="R9" s="148">
        <v>4.1538461538461542</v>
      </c>
      <c r="S9" s="148">
        <v>8.1538461538461533</v>
      </c>
      <c r="T9" s="148">
        <v>10.373626373626374</v>
      </c>
      <c r="U9" s="148">
        <v>9.8901098901098905</v>
      </c>
      <c r="V9" s="148">
        <v>16.439560439560438</v>
      </c>
      <c r="W9" s="148">
        <v>19.450549450549453</v>
      </c>
      <c r="X9" s="148">
        <v>8.2417582417582409</v>
      </c>
      <c r="Y9" s="148">
        <v>5.2747252747252746</v>
      </c>
      <c r="Z9" s="148">
        <v>4.9890109890109891</v>
      </c>
      <c r="AA9" s="148">
        <v>5.2527472527472527</v>
      </c>
    </row>
    <row r="10" spans="1:28" ht="18" customHeight="1" x14ac:dyDescent="0.25">
      <c r="B10" s="146" t="s">
        <v>105</v>
      </c>
      <c r="C10" s="198">
        <v>5.2233784335872722</v>
      </c>
      <c r="D10" s="199"/>
      <c r="E10" s="199"/>
      <c r="F10" s="199"/>
      <c r="G10" s="199"/>
      <c r="H10" s="199"/>
      <c r="I10" s="199">
        <v>5.3937760778859527</v>
      </c>
      <c r="J10" s="207"/>
      <c r="K10" s="207"/>
      <c r="L10" s="207"/>
      <c r="M10" s="207"/>
      <c r="N10" s="207"/>
      <c r="O10" s="80" t="s">
        <v>110</v>
      </c>
      <c r="P10" s="148">
        <v>2.4689312344656171</v>
      </c>
      <c r="Q10" s="148">
        <v>3.1648715824357909</v>
      </c>
      <c r="R10" s="148">
        <v>5.6006628003314001</v>
      </c>
      <c r="S10" s="148">
        <v>9.1963545981772992</v>
      </c>
      <c r="T10" s="148">
        <v>8.8318144159072069</v>
      </c>
      <c r="U10" s="148">
        <v>10.306545153272577</v>
      </c>
      <c r="V10" s="148">
        <v>14.896437448218725</v>
      </c>
      <c r="W10" s="148">
        <v>11.085335542667771</v>
      </c>
      <c r="X10" s="148">
        <v>10.372825186412593</v>
      </c>
      <c r="Y10" s="148">
        <v>7.9370339685169853</v>
      </c>
      <c r="Z10" s="148">
        <v>6.9096934548467273</v>
      </c>
      <c r="AA10" s="148">
        <v>9.229494614747308</v>
      </c>
      <c r="AB10" s="92"/>
    </row>
    <row r="11" spans="1:28" ht="18" customHeight="1" x14ac:dyDescent="0.25">
      <c r="B11" s="146" t="s">
        <v>106</v>
      </c>
      <c r="C11" s="198">
        <v>5.0755809761841819</v>
      </c>
      <c r="D11" s="199"/>
      <c r="E11" s="199"/>
      <c r="F11" s="199"/>
      <c r="G11" s="199"/>
      <c r="H11" s="199"/>
      <c r="I11" s="199">
        <v>3.2869726471951783</v>
      </c>
      <c r="J11" s="207"/>
      <c r="K11" s="207"/>
      <c r="L11" s="207"/>
      <c r="M11" s="207"/>
      <c r="N11" s="207"/>
      <c r="O11" s="150" t="s">
        <v>124</v>
      </c>
      <c r="P11" s="148">
        <v>3.8938876822835864</v>
      </c>
      <c r="Q11" s="148">
        <v>5.5383183369531492</v>
      </c>
      <c r="R11" s="148">
        <v>8.4393422277381323</v>
      </c>
      <c r="S11" s="148">
        <v>4.8712379770400247</v>
      </c>
      <c r="T11" s="148">
        <v>10.580204778156997</v>
      </c>
      <c r="U11" s="148">
        <v>9.3080980452994115</v>
      </c>
      <c r="V11" s="148">
        <v>10.487123797704003</v>
      </c>
      <c r="W11" s="148">
        <v>12.674526838349365</v>
      </c>
      <c r="X11" s="148">
        <v>8.8892336332609379</v>
      </c>
      <c r="Y11" s="148">
        <v>12.36425690350605</v>
      </c>
      <c r="Z11" s="148">
        <v>7.1517219981383802</v>
      </c>
      <c r="AA11" s="148">
        <v>5.802047781569966</v>
      </c>
      <c r="AB11" s="92"/>
    </row>
    <row r="12" spans="1:28" ht="18" customHeight="1" x14ac:dyDescent="0.25">
      <c r="B12" s="146" t="s">
        <v>107</v>
      </c>
      <c r="C12" s="198">
        <v>4.9446059936074596</v>
      </c>
      <c r="D12" s="199"/>
      <c r="E12" s="199"/>
      <c r="F12" s="199"/>
      <c r="G12" s="199"/>
      <c r="H12" s="199"/>
      <c r="I12" s="199">
        <v>5.6189151599443674</v>
      </c>
      <c r="J12" s="207"/>
      <c r="K12" s="207"/>
      <c r="L12" s="207"/>
      <c r="M12" s="207"/>
      <c r="N12" s="207"/>
      <c r="O12" s="80" t="s">
        <v>108</v>
      </c>
      <c r="P12" s="148">
        <v>1.1098130841121494</v>
      </c>
      <c r="Q12" s="148">
        <v>1.2996495327102804</v>
      </c>
      <c r="R12" s="148">
        <v>3.125</v>
      </c>
      <c r="S12" s="148">
        <v>2.570093457943925</v>
      </c>
      <c r="T12" s="148">
        <v>5.2424065420560746</v>
      </c>
      <c r="U12" s="148">
        <v>10.54322429906542</v>
      </c>
      <c r="V12" s="148">
        <v>50.671728971962615</v>
      </c>
      <c r="W12" s="148">
        <v>9.3896028037383168</v>
      </c>
      <c r="X12" s="148">
        <v>4.9065420560747661</v>
      </c>
      <c r="Y12" s="148">
        <v>3.0227803738317758</v>
      </c>
      <c r="Z12" s="148">
        <v>3.25642523364486</v>
      </c>
      <c r="AA12" s="148">
        <v>4.8627336448598131</v>
      </c>
      <c r="AB12" s="92"/>
    </row>
    <row r="13" spans="1:28" ht="18" customHeight="1" x14ac:dyDescent="0.3">
      <c r="A13" s="101"/>
      <c r="B13" s="146" t="s">
        <v>108</v>
      </c>
      <c r="C13" s="198">
        <v>4.1142967003917228</v>
      </c>
      <c r="D13" s="199"/>
      <c r="E13" s="199"/>
      <c r="F13" s="199"/>
      <c r="G13" s="199"/>
      <c r="H13" s="199"/>
      <c r="I13" s="199">
        <v>3.5926634214186368</v>
      </c>
      <c r="J13" s="207"/>
      <c r="K13" s="207"/>
      <c r="L13" s="207"/>
      <c r="M13" s="207"/>
      <c r="N13" s="207"/>
      <c r="O13" s="80" t="s">
        <v>107</v>
      </c>
      <c r="P13" s="148">
        <v>2.296476306196841</v>
      </c>
      <c r="Q13" s="148">
        <v>2.4665856622114219</v>
      </c>
      <c r="R13" s="148">
        <v>4.3013365735115432</v>
      </c>
      <c r="S13" s="148">
        <v>6.1482381530984203</v>
      </c>
      <c r="T13" s="148">
        <v>7.1202916160388821</v>
      </c>
      <c r="U13" s="148">
        <v>10.425273390036452</v>
      </c>
      <c r="V13" s="148">
        <v>19.428918590522478</v>
      </c>
      <c r="W13" s="148">
        <v>16.86512758201701</v>
      </c>
      <c r="X13" s="148">
        <v>9.6476306196840831</v>
      </c>
      <c r="Y13" s="148">
        <v>7.7399756986634261</v>
      </c>
      <c r="Z13" s="148">
        <v>6.3912515188335366</v>
      </c>
      <c r="AA13" s="148">
        <v>7.1688942891859053</v>
      </c>
      <c r="AB13" s="92"/>
    </row>
    <row r="14" spans="1:28" ht="18" customHeight="1" x14ac:dyDescent="0.3">
      <c r="A14" s="79"/>
      <c r="B14" s="146" t="s">
        <v>109</v>
      </c>
      <c r="C14" s="198">
        <v>3.8727740260988677</v>
      </c>
      <c r="D14" s="199"/>
      <c r="E14" s="199"/>
      <c r="F14" s="199"/>
      <c r="G14" s="199"/>
      <c r="H14" s="199"/>
      <c r="I14" s="199">
        <v>3.7473922114047284</v>
      </c>
      <c r="J14" s="207"/>
      <c r="K14" s="207"/>
      <c r="L14" s="207"/>
      <c r="M14" s="207"/>
      <c r="N14" s="207"/>
      <c r="O14" s="92" t="s">
        <v>106</v>
      </c>
      <c r="P14" s="149">
        <v>1.8702651515151516</v>
      </c>
      <c r="Q14" s="149">
        <v>2.3200757575757578</v>
      </c>
      <c r="R14" s="149">
        <v>4.7585227272727275</v>
      </c>
      <c r="S14" s="149">
        <v>8.8186553030303028</v>
      </c>
      <c r="T14" s="149">
        <v>11.683238636363637</v>
      </c>
      <c r="U14" s="149">
        <v>19.874526515151516</v>
      </c>
      <c r="V14" s="149">
        <v>16.714015151515152</v>
      </c>
      <c r="W14" s="149">
        <v>7.4692234848484844</v>
      </c>
      <c r="X14" s="149">
        <v>9.9668560606060606</v>
      </c>
      <c r="Y14" s="149">
        <v>7.3390151515151523</v>
      </c>
      <c r="Z14" s="149">
        <v>3.9417613636363638</v>
      </c>
      <c r="AA14" s="149">
        <v>5.2438446969696972</v>
      </c>
      <c r="AB14" s="92"/>
    </row>
    <row r="15" spans="1:28" ht="18" customHeight="1" x14ac:dyDescent="0.25">
      <c r="B15" s="146" t="s">
        <v>110</v>
      </c>
      <c r="C15" s="198">
        <v>3.62584412775468</v>
      </c>
      <c r="D15" s="199"/>
      <c r="E15" s="199"/>
      <c r="F15" s="199"/>
      <c r="G15" s="199"/>
      <c r="H15" s="199"/>
      <c r="I15" s="199">
        <v>4.4393254520166892</v>
      </c>
      <c r="J15" s="207"/>
      <c r="K15" s="207"/>
      <c r="L15" s="207"/>
      <c r="M15" s="207"/>
      <c r="N15" s="207"/>
      <c r="O15" s="92" t="s">
        <v>105</v>
      </c>
      <c r="P15" s="149">
        <v>2.2314239705544052</v>
      </c>
      <c r="Q15" s="149">
        <v>2.7260179434092477</v>
      </c>
      <c r="R15" s="149">
        <v>2.7720266850701636</v>
      </c>
      <c r="S15" s="149">
        <v>4.1292845640671727</v>
      </c>
      <c r="T15" s="149">
        <v>8.8911893259719346</v>
      </c>
      <c r="U15" s="149">
        <v>15.286404416839201</v>
      </c>
      <c r="V15" s="149">
        <v>26.604554865424429</v>
      </c>
      <c r="W15" s="149">
        <v>16.402116402116402</v>
      </c>
      <c r="X15" s="149">
        <v>9.7423510466988734</v>
      </c>
      <c r="Y15" s="149">
        <v>5.3140096618357484</v>
      </c>
      <c r="Z15" s="149">
        <v>2.5534851621808143</v>
      </c>
      <c r="AA15" s="149">
        <v>3.3471359558316078</v>
      </c>
      <c r="AB15" s="92"/>
    </row>
    <row r="16" spans="1:28" ht="18" customHeight="1" x14ac:dyDescent="0.25">
      <c r="B16" s="146" t="s">
        <v>111</v>
      </c>
      <c r="C16" s="198">
        <v>2.7336521592848042</v>
      </c>
      <c r="D16" s="199"/>
      <c r="E16" s="199"/>
      <c r="F16" s="199"/>
      <c r="G16" s="199"/>
      <c r="H16" s="199"/>
      <c r="I16" s="199">
        <v>3.3376796476587853</v>
      </c>
      <c r="J16" s="207"/>
      <c r="K16" s="207"/>
      <c r="L16" s="207"/>
      <c r="M16" s="207"/>
      <c r="N16" s="207"/>
      <c r="O16" s="92" t="s">
        <v>104</v>
      </c>
      <c r="P16" s="149">
        <v>2.62136759506769</v>
      </c>
      <c r="Q16" s="149">
        <v>2.8240062085021989</v>
      </c>
      <c r="R16" s="149">
        <v>3.009398982495473</v>
      </c>
      <c r="S16" s="149">
        <v>6.7345003018021901</v>
      </c>
      <c r="T16" s="149">
        <v>9.7913253427610591</v>
      </c>
      <c r="U16" s="149">
        <v>12.796412865396222</v>
      </c>
      <c r="V16" s="149">
        <v>16.6508579805122</v>
      </c>
      <c r="W16" s="149">
        <v>19.733551780632922</v>
      </c>
      <c r="X16" s="149">
        <v>10.015521255497111</v>
      </c>
      <c r="Y16" s="149">
        <v>6.3895835129774943</v>
      </c>
      <c r="Z16" s="149">
        <v>4.0398378891092523</v>
      </c>
      <c r="AA16" s="149">
        <v>5.3936362852461848</v>
      </c>
      <c r="AB16" s="92"/>
    </row>
    <row r="17" spans="1:28" ht="18" customHeight="1" x14ac:dyDescent="0.25">
      <c r="B17" s="146" t="s">
        <v>112</v>
      </c>
      <c r="C17" s="198">
        <v>2.5846530965369734</v>
      </c>
      <c r="D17" s="199"/>
      <c r="E17" s="199"/>
      <c r="F17" s="199"/>
      <c r="G17" s="199"/>
      <c r="H17" s="199"/>
      <c r="I17" s="199">
        <v>2.1670723226703754</v>
      </c>
      <c r="J17" s="207"/>
      <c r="K17" s="207"/>
      <c r="L17" s="207"/>
      <c r="M17" s="207"/>
      <c r="N17" s="207"/>
      <c r="O17" s="92" t="s">
        <v>103</v>
      </c>
      <c r="P17" s="149">
        <v>2.1118871903004743</v>
      </c>
      <c r="Q17" s="149">
        <v>2.0426989984185555</v>
      </c>
      <c r="R17" s="149">
        <v>3.5516605166051658</v>
      </c>
      <c r="S17" s="149">
        <v>6.4839219820769634</v>
      </c>
      <c r="T17" s="149">
        <v>8.4508434370057994</v>
      </c>
      <c r="U17" s="149">
        <v>9.9400369003690034</v>
      </c>
      <c r="V17" s="149">
        <v>27.813653136531364</v>
      </c>
      <c r="W17" s="149">
        <v>10.849367422245651</v>
      </c>
      <c r="X17" s="149">
        <v>7.2614654717975746</v>
      </c>
      <c r="Y17" s="149">
        <v>5.3176067474960469</v>
      </c>
      <c r="Z17" s="149">
        <v>5.6404849762783345</v>
      </c>
      <c r="AA17" s="149">
        <v>10.536373220875065</v>
      </c>
      <c r="AB17" s="92"/>
    </row>
    <row r="18" spans="1:28" ht="18" customHeight="1" x14ac:dyDescent="0.25">
      <c r="B18" s="146" t="s">
        <v>113</v>
      </c>
      <c r="C18" s="198">
        <v>2.5257744346446853</v>
      </c>
      <c r="D18" s="199"/>
      <c r="E18" s="199"/>
      <c r="F18" s="199"/>
      <c r="G18" s="199"/>
      <c r="H18" s="199"/>
      <c r="I18" s="199">
        <v>2.6353152526657397</v>
      </c>
      <c r="J18" s="207"/>
      <c r="K18" s="207"/>
      <c r="L18" s="207"/>
      <c r="M18" s="207"/>
      <c r="N18" s="207"/>
      <c r="O18" s="92" t="s">
        <v>102</v>
      </c>
      <c r="P18" s="149">
        <v>2.2421113724531874</v>
      </c>
      <c r="Q18" s="149">
        <v>3.9007850444451231</v>
      </c>
      <c r="R18" s="149">
        <v>5.4128356294101474</v>
      </c>
      <c r="S18" s="149">
        <v>3.9802058832513669</v>
      </c>
      <c r="T18" s="149">
        <v>6.6927329932492281</v>
      </c>
      <c r="U18" s="149">
        <v>6.133732473959129</v>
      </c>
      <c r="V18" s="149">
        <v>18.333995173656721</v>
      </c>
      <c r="W18" s="149">
        <v>6.9951431102422328</v>
      </c>
      <c r="X18" s="149">
        <v>5.3761798576534199</v>
      </c>
      <c r="Y18" s="149">
        <v>7.1570394355011153</v>
      </c>
      <c r="Z18" s="149">
        <v>10.776796896477991</v>
      </c>
      <c r="AA18" s="149">
        <v>22.99844212970034</v>
      </c>
      <c r="AB18" s="92"/>
    </row>
    <row r="19" spans="1:28" ht="18" customHeight="1" x14ac:dyDescent="0.25">
      <c r="B19" s="146" t="s">
        <v>114</v>
      </c>
      <c r="C19" s="198">
        <v>2.1298454735526664</v>
      </c>
      <c r="D19" s="199"/>
      <c r="E19" s="199"/>
      <c r="F19" s="199"/>
      <c r="G19" s="199"/>
      <c r="H19" s="199"/>
      <c r="I19" s="199">
        <v>1.8228442280945758</v>
      </c>
      <c r="J19" s="207"/>
      <c r="K19" s="207"/>
      <c r="L19" s="207"/>
      <c r="M19" s="207"/>
      <c r="N19" s="207"/>
      <c r="O19" s="92" t="s">
        <v>97</v>
      </c>
      <c r="P19" s="149">
        <v>4.4999821097981316</v>
      </c>
      <c r="Q19" s="149">
        <v>5.7272499579248954</v>
      </c>
      <c r="R19" s="149">
        <v>7.7986702941811785</v>
      </c>
      <c r="S19" s="149">
        <v>6.7015370996404728</v>
      </c>
      <c r="T19" s="149">
        <v>9.9306522767600978</v>
      </c>
      <c r="U19" s="149">
        <v>8.993603258932179</v>
      </c>
      <c r="V19" s="149">
        <v>10.851533852900134</v>
      </c>
      <c r="W19" s="149">
        <v>11.442838154632303</v>
      </c>
      <c r="X19" s="149">
        <v>9.3688999381131541</v>
      </c>
      <c r="Y19" s="149">
        <v>9.7472445776123333</v>
      </c>
      <c r="Z19" s="149">
        <v>7.0369452546570841</v>
      </c>
      <c r="AA19" s="149">
        <v>7.9008432248480327</v>
      </c>
    </row>
    <row r="20" spans="1:28" ht="18" customHeight="1" x14ac:dyDescent="0.25">
      <c r="B20" s="146" t="s">
        <v>116</v>
      </c>
      <c r="C20" s="198">
        <v>1.0381870178558554</v>
      </c>
      <c r="D20" s="199"/>
      <c r="E20" s="199"/>
      <c r="F20" s="199"/>
      <c r="G20" s="199"/>
      <c r="H20" s="199"/>
      <c r="I20" s="199">
        <v>1.0784654612888271</v>
      </c>
      <c r="J20" s="207"/>
      <c r="K20" s="207"/>
      <c r="L20" s="207"/>
      <c r="M20" s="207"/>
      <c r="N20" s="207"/>
    </row>
    <row r="21" spans="1:28" ht="18" customHeight="1" x14ac:dyDescent="0.25">
      <c r="B21" s="151" t="s">
        <v>115</v>
      </c>
      <c r="C21" s="198">
        <v>10.292350580375384</v>
      </c>
      <c r="D21" s="199"/>
      <c r="E21" s="199"/>
      <c r="F21" s="199"/>
      <c r="G21" s="199"/>
      <c r="H21" s="199"/>
      <c r="I21" s="199">
        <v>14.603036624942048</v>
      </c>
      <c r="J21" s="207"/>
      <c r="K21" s="207"/>
      <c r="L21" s="207"/>
      <c r="M21" s="207"/>
      <c r="N21" s="207"/>
    </row>
    <row r="22" spans="1:28" ht="9" customHeight="1" x14ac:dyDescent="0.25"/>
    <row r="23" spans="1:28" x14ac:dyDescent="0.25">
      <c r="A23" s="113" t="s">
        <v>129</v>
      </c>
      <c r="B23" s="112"/>
      <c r="O23" s="92" t="s">
        <v>97</v>
      </c>
      <c r="P23" s="149">
        <v>4.4999821097981316</v>
      </c>
      <c r="Q23" s="149">
        <v>5.7272499579248954</v>
      </c>
      <c r="R23" s="149">
        <v>7.7986702941811785</v>
      </c>
      <c r="S23" s="149">
        <v>6.7015370996404728</v>
      </c>
      <c r="T23" s="149">
        <v>9.9306522767600978</v>
      </c>
      <c r="U23" s="149">
        <v>8.993603258932179</v>
      </c>
      <c r="V23" s="149">
        <v>10.851533852900134</v>
      </c>
      <c r="W23" s="149">
        <v>11.442838154632303</v>
      </c>
      <c r="X23" s="149">
        <v>9.3688999381131541</v>
      </c>
      <c r="Y23" s="149">
        <v>9.7472445776123333</v>
      </c>
      <c r="Z23" s="149">
        <v>7.0369452546570841</v>
      </c>
      <c r="AA23" s="149">
        <v>7.9008432248480327</v>
      </c>
    </row>
    <row r="24" spans="1:28" x14ac:dyDescent="0.25">
      <c r="O24" s="92" t="s">
        <v>102</v>
      </c>
      <c r="P24" s="149">
        <v>2.2421113724531874</v>
      </c>
      <c r="Q24" s="149">
        <v>3.9007850444451231</v>
      </c>
      <c r="R24" s="149">
        <v>5.4128356294101474</v>
      </c>
      <c r="S24" s="149">
        <v>3.9802058832513669</v>
      </c>
      <c r="T24" s="149">
        <v>6.6927329932492281</v>
      </c>
      <c r="U24" s="149">
        <v>6.133732473959129</v>
      </c>
      <c r="V24" s="149">
        <v>18.333995173656721</v>
      </c>
      <c r="W24" s="149">
        <v>6.9951431102422328</v>
      </c>
      <c r="X24" s="149">
        <v>5.3761798576534199</v>
      </c>
      <c r="Y24" s="149">
        <v>7.1570394355011153</v>
      </c>
      <c r="Z24" s="149">
        <v>10.776796896477991</v>
      </c>
      <c r="AA24" s="149">
        <v>22.99844212970034</v>
      </c>
    </row>
    <row r="25" spans="1:28" ht="15" x14ac:dyDescent="0.3">
      <c r="A25" s="78" t="str">
        <f>CONCATENATE(Inhalt_K5!B29,"   ",Inhalt_K5!C29)</f>
        <v>503   Anteil der Ankünfte in der Hansestadt Lübeck 2024 nach Herkunftsland und Monat</v>
      </c>
      <c r="O25" s="92"/>
      <c r="P25" s="149"/>
      <c r="Q25" s="149"/>
      <c r="R25" s="149"/>
      <c r="S25" s="149"/>
      <c r="T25" s="149"/>
      <c r="U25" s="149"/>
      <c r="V25" s="149"/>
      <c r="W25" s="149"/>
      <c r="X25" s="149"/>
      <c r="Y25" s="149"/>
      <c r="Z25" s="149"/>
      <c r="AA25" s="149"/>
    </row>
    <row r="26" spans="1:28" s="84" customFormat="1" ht="6" customHeight="1" x14ac:dyDescent="0.25">
      <c r="A26" s="82"/>
      <c r="B26" s="82"/>
      <c r="C26" s="82"/>
      <c r="D26" s="82"/>
      <c r="E26" s="82"/>
      <c r="F26" s="82"/>
      <c r="G26" s="82"/>
      <c r="H26" s="82"/>
      <c r="I26" s="82"/>
      <c r="J26" s="82"/>
      <c r="K26" s="82"/>
      <c r="L26" s="82"/>
      <c r="M26" s="82"/>
      <c r="N26" s="83"/>
      <c r="O26" s="84" t="s">
        <v>103</v>
      </c>
      <c r="P26" s="84">
        <v>2.1118871903004743</v>
      </c>
      <c r="Q26" s="84">
        <v>2.0426989984185555</v>
      </c>
      <c r="R26" s="84">
        <v>3.5516605166051658</v>
      </c>
      <c r="S26" s="84">
        <v>6.4839219820769634</v>
      </c>
      <c r="T26" s="84">
        <v>8.4508434370057994</v>
      </c>
      <c r="U26" s="84">
        <v>9.9400369003690034</v>
      </c>
      <c r="V26" s="84">
        <v>27.813653136531364</v>
      </c>
      <c r="W26" s="84">
        <v>10.849367422245651</v>
      </c>
      <c r="X26" s="84">
        <v>7.2614654717975746</v>
      </c>
      <c r="Y26" s="84">
        <v>5.3176067474960469</v>
      </c>
      <c r="Z26" s="84">
        <v>5.6404849762783345</v>
      </c>
      <c r="AA26" s="84">
        <v>10.536373220875065</v>
      </c>
    </row>
    <row r="27" spans="1:28" ht="18" customHeight="1" x14ac:dyDescent="0.25">
      <c r="A27" s="210" t="s">
        <v>96</v>
      </c>
      <c r="B27" s="211"/>
      <c r="C27" s="154" t="s">
        <v>117</v>
      </c>
      <c r="D27" s="154" t="s">
        <v>118</v>
      </c>
      <c r="E27" s="154" t="s">
        <v>14</v>
      </c>
      <c r="F27" s="154" t="s">
        <v>15</v>
      </c>
      <c r="G27" s="154" t="s">
        <v>16</v>
      </c>
      <c r="H27" s="154" t="s">
        <v>17</v>
      </c>
      <c r="I27" s="154" t="s">
        <v>18</v>
      </c>
      <c r="J27" s="154" t="s">
        <v>119</v>
      </c>
      <c r="K27" s="154" t="s">
        <v>120</v>
      </c>
      <c r="L27" s="154" t="s">
        <v>121</v>
      </c>
      <c r="M27" s="102" t="s">
        <v>122</v>
      </c>
      <c r="N27" s="171" t="s">
        <v>123</v>
      </c>
      <c r="O27" s="92" t="s">
        <v>104</v>
      </c>
      <c r="P27" s="149">
        <v>2.62136759506769</v>
      </c>
      <c r="Q27" s="149">
        <v>2.8240062085021989</v>
      </c>
      <c r="R27" s="149">
        <v>3.009398982495473</v>
      </c>
      <c r="S27" s="149">
        <v>6.7345003018021901</v>
      </c>
      <c r="T27" s="149">
        <v>9.7913253427610591</v>
      </c>
      <c r="U27" s="149">
        <v>12.796412865396222</v>
      </c>
      <c r="V27" s="149">
        <v>16.6508579805122</v>
      </c>
      <c r="W27" s="149">
        <v>19.733551780632922</v>
      </c>
      <c r="X27" s="149">
        <v>10.015521255497111</v>
      </c>
      <c r="Y27" s="149">
        <v>6.3895835129774943</v>
      </c>
      <c r="Z27" s="149">
        <v>4.0398378891092523</v>
      </c>
      <c r="AA27" s="149">
        <v>5.3936362852461848</v>
      </c>
    </row>
    <row r="28" spans="1:28" x14ac:dyDescent="0.25">
      <c r="A28" s="212"/>
      <c r="B28" s="213"/>
      <c r="C28" s="208" t="s">
        <v>143</v>
      </c>
      <c r="D28" s="209"/>
      <c r="E28" s="209"/>
      <c r="F28" s="209"/>
      <c r="G28" s="209"/>
      <c r="H28" s="209"/>
      <c r="I28" s="209"/>
      <c r="J28" s="209"/>
      <c r="K28" s="209"/>
      <c r="L28" s="209"/>
      <c r="M28" s="209"/>
      <c r="N28" s="209"/>
      <c r="O28" s="92" t="s">
        <v>103</v>
      </c>
      <c r="P28" s="149">
        <v>2.1118871903004743</v>
      </c>
      <c r="Q28" s="149">
        <v>2.0426989984185555</v>
      </c>
      <c r="R28" s="149">
        <v>3.5516605166051658</v>
      </c>
      <c r="S28" s="149">
        <v>6.4839219820769634</v>
      </c>
      <c r="T28" s="149">
        <v>8.4508434370057994</v>
      </c>
      <c r="U28" s="149">
        <v>9.9400369003690034</v>
      </c>
      <c r="V28" s="149">
        <v>27.813653136531364</v>
      </c>
      <c r="W28" s="149">
        <v>10.849367422245651</v>
      </c>
      <c r="X28" s="149">
        <v>7.2614654717975746</v>
      </c>
      <c r="Y28" s="149">
        <v>5.3176067474960469</v>
      </c>
      <c r="Z28" s="149">
        <v>5.6404849762783345</v>
      </c>
      <c r="AA28" s="149">
        <v>10.536373220875065</v>
      </c>
    </row>
    <row r="29" spans="1:28" ht="17.25" customHeight="1" x14ac:dyDescent="0.25">
      <c r="A29" s="205" t="s">
        <v>97</v>
      </c>
      <c r="B29" s="206"/>
      <c r="C29" s="152">
        <v>4.4999821097981316</v>
      </c>
      <c r="D29" s="152">
        <v>5.7272499579248954</v>
      </c>
      <c r="E29" s="152">
        <v>7.7986702941811785</v>
      </c>
      <c r="F29" s="152">
        <v>6.7015370996404728</v>
      </c>
      <c r="G29" s="152">
        <v>9.9306522767600978</v>
      </c>
      <c r="H29" s="152">
        <v>8.993603258932179</v>
      </c>
      <c r="I29" s="152">
        <v>10.851533852900134</v>
      </c>
      <c r="J29" s="152">
        <v>11.442838154632303</v>
      </c>
      <c r="K29" s="152">
        <v>9.3688999381131541</v>
      </c>
      <c r="L29" s="152">
        <v>9.7472445776123333</v>
      </c>
      <c r="M29" s="147">
        <v>7.0369452546570841</v>
      </c>
      <c r="N29" s="147">
        <v>7.9008432248480327</v>
      </c>
      <c r="O29" s="92" t="s">
        <v>105</v>
      </c>
      <c r="P29" s="149">
        <v>2.2314239705544052</v>
      </c>
      <c r="Q29" s="149">
        <v>2.7260179434092477</v>
      </c>
      <c r="R29" s="149">
        <v>2.7720266850701636</v>
      </c>
      <c r="S29" s="149">
        <v>4.1292845640671727</v>
      </c>
      <c r="T29" s="149">
        <v>8.8911893259719346</v>
      </c>
      <c r="U29" s="149">
        <v>15.286404416839201</v>
      </c>
      <c r="V29" s="149">
        <v>26.604554865424429</v>
      </c>
      <c r="W29" s="149">
        <v>16.402116402116402</v>
      </c>
      <c r="X29" s="149">
        <v>9.7423510466988734</v>
      </c>
      <c r="Y29" s="149">
        <v>5.3140096618357484</v>
      </c>
      <c r="Z29" s="149">
        <v>2.5534851621808143</v>
      </c>
      <c r="AA29" s="149">
        <v>3.3471359558316078</v>
      </c>
    </row>
    <row r="30" spans="1:28" ht="17.25" customHeight="1" x14ac:dyDescent="0.25">
      <c r="A30" s="145" t="s">
        <v>102</v>
      </c>
      <c r="B30" s="153"/>
      <c r="C30" s="155">
        <v>2.2421113724531874</v>
      </c>
      <c r="D30" s="155">
        <v>3.9007850444451231</v>
      </c>
      <c r="E30" s="155">
        <v>5.4128356294101474</v>
      </c>
      <c r="F30" s="155">
        <v>3.9802058832513669</v>
      </c>
      <c r="G30" s="155">
        <v>6.6927329932492281</v>
      </c>
      <c r="H30" s="155">
        <v>6.133732473959129</v>
      </c>
      <c r="I30" s="155">
        <v>18.333995173656721</v>
      </c>
      <c r="J30" s="155">
        <v>6.9951431102422328</v>
      </c>
      <c r="K30" s="155">
        <v>5.3761798576534199</v>
      </c>
      <c r="L30" s="155">
        <v>7.1570394355011153</v>
      </c>
      <c r="M30" s="156">
        <v>10.776796896477991</v>
      </c>
      <c r="N30" s="156">
        <v>22.99844212970034</v>
      </c>
      <c r="O30" s="92" t="s">
        <v>106</v>
      </c>
      <c r="P30" s="149">
        <v>1.8702651515151516</v>
      </c>
      <c r="Q30" s="149">
        <v>2.3200757575757578</v>
      </c>
      <c r="R30" s="149">
        <v>4.7585227272727275</v>
      </c>
      <c r="S30" s="149">
        <v>8.8186553030303028</v>
      </c>
      <c r="T30" s="149">
        <v>11.683238636363637</v>
      </c>
      <c r="U30" s="149">
        <v>19.874526515151516</v>
      </c>
      <c r="V30" s="149">
        <v>16.714015151515152</v>
      </c>
      <c r="W30" s="149">
        <v>7.4692234848484844</v>
      </c>
      <c r="X30" s="149">
        <v>9.9668560606060606</v>
      </c>
      <c r="Y30" s="149">
        <v>7.3390151515151523</v>
      </c>
      <c r="Z30" s="149">
        <v>3.9417613636363638</v>
      </c>
      <c r="AA30" s="149">
        <v>5.2438446969696972</v>
      </c>
    </row>
    <row r="31" spans="1:28" ht="17.25" customHeight="1" x14ac:dyDescent="0.25">
      <c r="A31" s="145" t="s">
        <v>103</v>
      </c>
      <c r="B31" s="146"/>
      <c r="C31" s="155">
        <v>2.1118871903004743</v>
      </c>
      <c r="D31" s="155">
        <v>2.0426989984185555</v>
      </c>
      <c r="E31" s="155">
        <v>3.5516605166051658</v>
      </c>
      <c r="F31" s="155">
        <v>6.4839219820769634</v>
      </c>
      <c r="G31" s="155">
        <v>8.4508434370057994</v>
      </c>
      <c r="H31" s="155">
        <v>9.9400369003690034</v>
      </c>
      <c r="I31" s="155">
        <v>27.813653136531364</v>
      </c>
      <c r="J31" s="155">
        <v>10.849367422245651</v>
      </c>
      <c r="K31" s="155">
        <v>7.2614654717975746</v>
      </c>
      <c r="L31" s="155">
        <v>5.3176067474960469</v>
      </c>
      <c r="M31" s="156">
        <v>5.6404849762783345</v>
      </c>
      <c r="N31" s="156">
        <v>10.536373220875065</v>
      </c>
      <c r="O31" s="80" t="s">
        <v>107</v>
      </c>
      <c r="P31" s="148">
        <v>2.296476306196841</v>
      </c>
      <c r="Q31" s="148">
        <v>2.4665856622114219</v>
      </c>
      <c r="R31" s="148">
        <v>4.3013365735115432</v>
      </c>
      <c r="S31" s="148">
        <v>6.1482381530984203</v>
      </c>
      <c r="T31" s="148">
        <v>7.1202916160388821</v>
      </c>
      <c r="U31" s="148">
        <v>10.425273390036452</v>
      </c>
      <c r="V31" s="148">
        <v>19.428918590522478</v>
      </c>
      <c r="W31" s="148">
        <v>16.86512758201701</v>
      </c>
      <c r="X31" s="148">
        <v>9.6476306196840831</v>
      </c>
      <c r="Y31" s="148">
        <v>7.7399756986634261</v>
      </c>
      <c r="Z31" s="148">
        <v>6.3912515188335366</v>
      </c>
      <c r="AA31" s="148">
        <v>7.1688942891859053</v>
      </c>
    </row>
    <row r="32" spans="1:28" ht="17.25" customHeight="1" x14ac:dyDescent="0.25">
      <c r="A32" s="145" t="s">
        <v>104</v>
      </c>
      <c r="B32" s="146"/>
      <c r="C32" s="155">
        <v>2.62136759506769</v>
      </c>
      <c r="D32" s="155">
        <v>2.8240062085021989</v>
      </c>
      <c r="E32" s="155">
        <v>3.009398982495473</v>
      </c>
      <c r="F32" s="155">
        <v>6.7345003018021901</v>
      </c>
      <c r="G32" s="155">
        <v>9.7913253427610591</v>
      </c>
      <c r="H32" s="155">
        <v>12.796412865396222</v>
      </c>
      <c r="I32" s="155">
        <v>16.6508579805122</v>
      </c>
      <c r="J32" s="155">
        <v>19.733551780632922</v>
      </c>
      <c r="K32" s="155">
        <v>10.015521255497111</v>
      </c>
      <c r="L32" s="155">
        <v>6.3895835129774943</v>
      </c>
      <c r="M32" s="156">
        <v>4.0398378891092523</v>
      </c>
      <c r="N32" s="156">
        <v>5.3936362852461848</v>
      </c>
      <c r="O32" s="80" t="s">
        <v>108</v>
      </c>
      <c r="P32" s="148">
        <v>1.1098130841121494</v>
      </c>
      <c r="Q32" s="148">
        <v>1.2996495327102804</v>
      </c>
      <c r="R32" s="148">
        <v>3.125</v>
      </c>
      <c r="S32" s="148">
        <v>2.570093457943925</v>
      </c>
      <c r="T32" s="148">
        <v>5.2424065420560746</v>
      </c>
      <c r="U32" s="148">
        <v>10.54322429906542</v>
      </c>
      <c r="V32" s="148">
        <v>50.671728971962615</v>
      </c>
      <c r="W32" s="148">
        <v>9.3896028037383168</v>
      </c>
      <c r="X32" s="148">
        <v>4.9065420560747661</v>
      </c>
      <c r="Y32" s="148">
        <v>3.0227803738317758</v>
      </c>
      <c r="Z32" s="148">
        <v>3.25642523364486</v>
      </c>
      <c r="AA32" s="148">
        <v>4.8627336448598131</v>
      </c>
    </row>
    <row r="33" spans="1:27" ht="17.25" customHeight="1" x14ac:dyDescent="0.25">
      <c r="A33" s="145" t="s">
        <v>105</v>
      </c>
      <c r="B33" s="146"/>
      <c r="C33" s="155">
        <v>2.2314239705544052</v>
      </c>
      <c r="D33" s="155">
        <v>2.7260179434092477</v>
      </c>
      <c r="E33" s="155">
        <v>2.7720266850701636</v>
      </c>
      <c r="F33" s="155">
        <v>4.1292845640671727</v>
      </c>
      <c r="G33" s="155">
        <v>8.8911893259719346</v>
      </c>
      <c r="H33" s="155">
        <v>15.286404416839201</v>
      </c>
      <c r="I33" s="155">
        <v>26.604554865424429</v>
      </c>
      <c r="J33" s="155">
        <v>16.402116402116402</v>
      </c>
      <c r="K33" s="155">
        <v>9.7423510466988734</v>
      </c>
      <c r="L33" s="155">
        <v>5.3140096618357484</v>
      </c>
      <c r="M33" s="156">
        <v>2.5534851621808143</v>
      </c>
      <c r="N33" s="156">
        <v>3.3471359558316078</v>
      </c>
      <c r="O33" s="150" t="s">
        <v>124</v>
      </c>
      <c r="P33" s="148">
        <v>3.8938876822835864</v>
      </c>
      <c r="Q33" s="148">
        <v>5.5383183369531492</v>
      </c>
      <c r="R33" s="148">
        <v>8.4393422277381323</v>
      </c>
      <c r="S33" s="148">
        <v>4.8712379770400247</v>
      </c>
      <c r="T33" s="148">
        <v>10.580204778156997</v>
      </c>
      <c r="U33" s="148">
        <v>9.3080980452994115</v>
      </c>
      <c r="V33" s="148">
        <v>10.487123797704003</v>
      </c>
      <c r="W33" s="148">
        <v>12.674526838349365</v>
      </c>
      <c r="X33" s="148">
        <v>8.8892336332609379</v>
      </c>
      <c r="Y33" s="148">
        <v>12.36425690350605</v>
      </c>
      <c r="Z33" s="148">
        <v>7.1517219981383802</v>
      </c>
      <c r="AA33" s="148">
        <v>5.802047781569966</v>
      </c>
    </row>
    <row r="34" spans="1:27" ht="17.25" customHeight="1" x14ac:dyDescent="0.25">
      <c r="A34" s="145" t="s">
        <v>106</v>
      </c>
      <c r="B34" s="146"/>
      <c r="C34" s="155">
        <v>1.8702651515151516</v>
      </c>
      <c r="D34" s="155">
        <v>2.3200757575757578</v>
      </c>
      <c r="E34" s="155">
        <v>4.7585227272727275</v>
      </c>
      <c r="F34" s="155">
        <v>8.8186553030303028</v>
      </c>
      <c r="G34" s="155">
        <v>11.683238636363637</v>
      </c>
      <c r="H34" s="155">
        <v>19.874526515151516</v>
      </c>
      <c r="I34" s="155">
        <v>16.714015151515152</v>
      </c>
      <c r="J34" s="155">
        <v>7.4692234848484844</v>
      </c>
      <c r="K34" s="155">
        <v>9.9668560606060606</v>
      </c>
      <c r="L34" s="155">
        <v>7.3390151515151523</v>
      </c>
      <c r="M34" s="156">
        <v>3.9417613636363638</v>
      </c>
      <c r="N34" s="156">
        <v>5.2438446969696972</v>
      </c>
      <c r="O34" s="80" t="s">
        <v>110</v>
      </c>
      <c r="P34" s="148">
        <v>2.4689312344656171</v>
      </c>
      <c r="Q34" s="148">
        <v>3.1648715824357909</v>
      </c>
      <c r="R34" s="148">
        <v>5.6006628003314001</v>
      </c>
      <c r="S34" s="148">
        <v>9.1963545981772992</v>
      </c>
      <c r="T34" s="148">
        <v>8.8318144159072069</v>
      </c>
      <c r="U34" s="148">
        <v>10.306545153272577</v>
      </c>
      <c r="V34" s="148">
        <v>14.896437448218725</v>
      </c>
      <c r="W34" s="148">
        <v>11.085335542667771</v>
      </c>
      <c r="X34" s="148">
        <v>10.372825186412593</v>
      </c>
      <c r="Y34" s="148">
        <v>7.9370339685169853</v>
      </c>
      <c r="Z34" s="148">
        <v>6.9096934548467273</v>
      </c>
      <c r="AA34" s="148">
        <v>9.229494614747308</v>
      </c>
    </row>
    <row r="35" spans="1:27" ht="17.25" customHeight="1" x14ac:dyDescent="0.25">
      <c r="A35" s="145" t="s">
        <v>107</v>
      </c>
      <c r="B35" s="146"/>
      <c r="C35" s="155">
        <v>2.296476306196841</v>
      </c>
      <c r="D35" s="155">
        <v>2.4665856622114219</v>
      </c>
      <c r="E35" s="155">
        <v>4.3013365735115432</v>
      </c>
      <c r="F35" s="155">
        <v>6.1482381530984203</v>
      </c>
      <c r="G35" s="155">
        <v>7.1202916160388821</v>
      </c>
      <c r="H35" s="155">
        <v>10.425273390036452</v>
      </c>
      <c r="I35" s="155">
        <v>19.428918590522478</v>
      </c>
      <c r="J35" s="155">
        <v>16.86512758201701</v>
      </c>
      <c r="K35" s="155">
        <v>9.6476306196840831</v>
      </c>
      <c r="L35" s="155">
        <v>7.7399756986634261</v>
      </c>
      <c r="M35" s="156">
        <v>6.3912515188335366</v>
      </c>
      <c r="N35" s="156">
        <v>7.1688942891859053</v>
      </c>
      <c r="O35" s="80" t="s">
        <v>111</v>
      </c>
      <c r="P35" s="148">
        <v>3.8241758241758239</v>
      </c>
      <c r="Q35" s="148">
        <v>3.9560439560439558</v>
      </c>
      <c r="R35" s="148">
        <v>4.1538461538461542</v>
      </c>
      <c r="S35" s="148">
        <v>8.1538461538461533</v>
      </c>
      <c r="T35" s="148">
        <v>10.373626373626374</v>
      </c>
      <c r="U35" s="148">
        <v>9.8901098901098905</v>
      </c>
      <c r="V35" s="148">
        <v>16.439560439560438</v>
      </c>
      <c r="W35" s="148">
        <v>19.450549450549453</v>
      </c>
      <c r="X35" s="148">
        <v>8.2417582417582409</v>
      </c>
      <c r="Y35" s="148">
        <v>5.2747252747252746</v>
      </c>
      <c r="Z35" s="148">
        <v>4.9890109890109891</v>
      </c>
      <c r="AA35" s="148">
        <v>5.2527472527472527</v>
      </c>
    </row>
    <row r="36" spans="1:27" ht="17.25" customHeight="1" x14ac:dyDescent="0.25">
      <c r="A36" s="145" t="s">
        <v>108</v>
      </c>
      <c r="B36" s="146"/>
      <c r="C36" s="155">
        <v>1.1098130841121494</v>
      </c>
      <c r="D36" s="155">
        <v>1.2996495327102804</v>
      </c>
      <c r="E36" s="155">
        <v>3.125</v>
      </c>
      <c r="F36" s="155">
        <v>2.570093457943925</v>
      </c>
      <c r="G36" s="155">
        <v>5.2424065420560746</v>
      </c>
      <c r="H36" s="155">
        <v>10.54322429906542</v>
      </c>
      <c r="I36" s="155">
        <v>50.671728971962615</v>
      </c>
      <c r="J36" s="155">
        <v>9.3896028037383168</v>
      </c>
      <c r="K36" s="155">
        <v>4.9065420560747661</v>
      </c>
      <c r="L36" s="155">
        <v>3.0227803738317758</v>
      </c>
      <c r="M36" s="156">
        <v>3.25642523364486</v>
      </c>
      <c r="N36" s="156">
        <v>4.8627336448598131</v>
      </c>
      <c r="O36" s="80" t="s">
        <v>112</v>
      </c>
      <c r="P36" s="148">
        <v>2.510460251046025</v>
      </c>
      <c r="Q36" s="148">
        <v>2.9288702928870292</v>
      </c>
      <c r="R36" s="148">
        <v>4.2073454207345424</v>
      </c>
      <c r="S36" s="148">
        <v>8.1125058112505819</v>
      </c>
      <c r="T36" s="148">
        <v>9.6931659693165972</v>
      </c>
      <c r="U36" s="148">
        <v>10.158066015806602</v>
      </c>
      <c r="V36" s="148">
        <v>17.712691771269178</v>
      </c>
      <c r="W36" s="148">
        <v>27.08042770804277</v>
      </c>
      <c r="X36" s="148">
        <v>6.1134356113435606</v>
      </c>
      <c r="Y36" s="148">
        <v>4.6490004649000465</v>
      </c>
      <c r="Z36" s="148">
        <v>2.812645281264528</v>
      </c>
      <c r="AA36" s="148">
        <v>4.0213854021385398</v>
      </c>
    </row>
    <row r="37" spans="1:27" ht="17.25" customHeight="1" x14ac:dyDescent="0.25">
      <c r="A37" s="145" t="s">
        <v>109</v>
      </c>
      <c r="B37" s="146"/>
      <c r="C37" s="155">
        <v>3.8938876822835864</v>
      </c>
      <c r="D37" s="155">
        <v>5.5383183369531492</v>
      </c>
      <c r="E37" s="155">
        <v>8.4393422277381323</v>
      </c>
      <c r="F37" s="155">
        <v>4.8712379770400247</v>
      </c>
      <c r="G37" s="155">
        <v>10.580204778156997</v>
      </c>
      <c r="H37" s="155">
        <v>9.3080980452994115</v>
      </c>
      <c r="I37" s="155">
        <v>10.487123797704003</v>
      </c>
      <c r="J37" s="155">
        <v>12.674526838349365</v>
      </c>
      <c r="K37" s="155">
        <v>8.8892336332609379</v>
      </c>
      <c r="L37" s="155">
        <v>12.36425690350605</v>
      </c>
      <c r="M37" s="156">
        <v>7.1517219981383802</v>
      </c>
      <c r="N37" s="156">
        <v>5.802047781569966</v>
      </c>
      <c r="O37" s="80" t="s">
        <v>113</v>
      </c>
      <c r="P37" s="148">
        <v>2.5689819219790673</v>
      </c>
      <c r="Q37" s="148">
        <v>3.6156041864890582</v>
      </c>
      <c r="R37" s="148">
        <v>3.7345385347288298</v>
      </c>
      <c r="S37" s="148">
        <v>4.471931493815414</v>
      </c>
      <c r="T37" s="148">
        <v>8.5632730732635576</v>
      </c>
      <c r="U37" s="148">
        <v>13.510941960038059</v>
      </c>
      <c r="V37" s="148">
        <v>20.242626070409134</v>
      </c>
      <c r="W37" s="148">
        <v>19.481446241674597</v>
      </c>
      <c r="X37" s="148">
        <v>12.131303520456708</v>
      </c>
      <c r="Y37" s="148">
        <v>4.3767840152235973</v>
      </c>
      <c r="Z37" s="148">
        <v>3.7821122740247382</v>
      </c>
      <c r="AA37" s="148">
        <v>3.5204567078972406</v>
      </c>
    </row>
    <row r="38" spans="1:27" ht="17.25" customHeight="1" x14ac:dyDescent="0.25">
      <c r="A38" s="145" t="s">
        <v>110</v>
      </c>
      <c r="B38" s="146"/>
      <c r="C38" s="155">
        <v>2.4689312344656171</v>
      </c>
      <c r="D38" s="155">
        <v>3.1648715824357909</v>
      </c>
      <c r="E38" s="155">
        <v>5.6006628003314001</v>
      </c>
      <c r="F38" s="155">
        <v>9.1963545981772992</v>
      </c>
      <c r="G38" s="155">
        <v>8.8318144159072069</v>
      </c>
      <c r="H38" s="155">
        <v>10.306545153272577</v>
      </c>
      <c r="I38" s="155">
        <v>14.896437448218725</v>
      </c>
      <c r="J38" s="155">
        <v>11.085335542667771</v>
      </c>
      <c r="K38" s="155">
        <v>10.372825186412593</v>
      </c>
      <c r="L38" s="155">
        <v>7.9370339685169853</v>
      </c>
      <c r="M38" s="156">
        <v>6.9096934548467273</v>
      </c>
      <c r="N38" s="156">
        <v>9.229494614747308</v>
      </c>
      <c r="O38" s="80" t="s">
        <v>114</v>
      </c>
      <c r="P38" s="148">
        <v>2.1438645980253876</v>
      </c>
      <c r="Q38" s="148">
        <v>2.31311706629055</v>
      </c>
      <c r="R38" s="148">
        <v>3.7517630465444292</v>
      </c>
      <c r="S38" s="148">
        <v>3.6671368124118473</v>
      </c>
      <c r="T38" s="148">
        <v>5.4442877291960503</v>
      </c>
      <c r="U38" s="148">
        <v>6.5726375176304659</v>
      </c>
      <c r="V38" s="148">
        <v>14.978843441466855</v>
      </c>
      <c r="W38" s="148">
        <v>43.921015514809589</v>
      </c>
      <c r="X38" s="148">
        <v>5.5853314527503528</v>
      </c>
      <c r="Y38" s="148">
        <v>3.7517630465444292</v>
      </c>
      <c r="Z38" s="148">
        <v>3.7517630465444292</v>
      </c>
      <c r="AA38" s="148">
        <v>4.1184767277856142</v>
      </c>
    </row>
    <row r="39" spans="1:27" ht="17.25" customHeight="1" x14ac:dyDescent="0.25">
      <c r="A39" s="145" t="s">
        <v>111</v>
      </c>
      <c r="B39" s="146"/>
      <c r="C39" s="155">
        <v>3.8241758241758239</v>
      </c>
      <c r="D39" s="155">
        <v>3.9560439560439558</v>
      </c>
      <c r="E39" s="155">
        <v>4.1538461538461542</v>
      </c>
      <c r="F39" s="155">
        <v>8.1538461538461533</v>
      </c>
      <c r="G39" s="155">
        <v>10.373626373626374</v>
      </c>
      <c r="H39" s="155">
        <v>9.8901098901098905</v>
      </c>
      <c r="I39" s="155">
        <v>16.439560439560438</v>
      </c>
      <c r="J39" s="155">
        <v>19.450549450549453</v>
      </c>
      <c r="K39" s="155">
        <v>8.2417582417582409</v>
      </c>
      <c r="L39" s="155">
        <v>5.2747252747252746</v>
      </c>
      <c r="M39" s="156">
        <v>4.9890109890109891</v>
      </c>
      <c r="N39" s="156">
        <v>5.2527472527472527</v>
      </c>
      <c r="O39" s="80" t="s">
        <v>116</v>
      </c>
      <c r="P39" s="148">
        <v>4.1087962962962967</v>
      </c>
      <c r="Q39" s="148">
        <v>4.3981481481481479</v>
      </c>
      <c r="R39" s="148">
        <v>4.1666666666666661</v>
      </c>
      <c r="S39" s="148">
        <v>5.0925925925925926</v>
      </c>
      <c r="T39" s="148">
        <v>11.168981481481481</v>
      </c>
      <c r="U39" s="148">
        <v>12.152777777777777</v>
      </c>
      <c r="V39" s="148">
        <v>12.789351851851851</v>
      </c>
      <c r="W39" s="148">
        <v>20.659722222222221</v>
      </c>
      <c r="X39" s="148">
        <v>9.3171296296296298</v>
      </c>
      <c r="Y39" s="148">
        <v>5.1504629629629628</v>
      </c>
      <c r="Z39" s="148">
        <v>6.3657407407407414</v>
      </c>
      <c r="AA39" s="148">
        <v>4.6296296296296298</v>
      </c>
    </row>
    <row r="40" spans="1:27" ht="17.25" customHeight="1" x14ac:dyDescent="0.25">
      <c r="A40" s="145" t="s">
        <v>112</v>
      </c>
      <c r="B40" s="146"/>
      <c r="C40" s="155">
        <v>2.510460251046025</v>
      </c>
      <c r="D40" s="155">
        <v>2.9288702928870292</v>
      </c>
      <c r="E40" s="155">
        <v>4.2073454207345424</v>
      </c>
      <c r="F40" s="155">
        <v>8.1125058112505819</v>
      </c>
      <c r="G40" s="155">
        <v>9.6931659693165972</v>
      </c>
      <c r="H40" s="155">
        <v>10.158066015806602</v>
      </c>
      <c r="I40" s="155">
        <v>17.712691771269178</v>
      </c>
      <c r="J40" s="155">
        <v>27.08042770804277</v>
      </c>
      <c r="K40" s="155">
        <v>6.1134356113435606</v>
      </c>
      <c r="L40" s="155">
        <v>4.6490004649000465</v>
      </c>
      <c r="M40" s="156">
        <v>2.812645281264528</v>
      </c>
      <c r="N40" s="156">
        <v>4.0213854021385398</v>
      </c>
      <c r="O40" s="80" t="s">
        <v>115</v>
      </c>
      <c r="P40" s="148">
        <v>4.8625299165255962</v>
      </c>
      <c r="Q40" s="148">
        <v>4.6407098242951372</v>
      </c>
      <c r="R40" s="148">
        <v>7.3142256727569892</v>
      </c>
      <c r="S40" s="148">
        <v>9.7659214289883831</v>
      </c>
      <c r="T40" s="148">
        <v>10.822485552507151</v>
      </c>
      <c r="U40" s="148">
        <v>11.382873153931468</v>
      </c>
      <c r="V40" s="148">
        <v>13.011499620570897</v>
      </c>
      <c r="W40" s="148">
        <v>10.857509777596171</v>
      </c>
      <c r="X40" s="148">
        <v>8.3707897962757567</v>
      </c>
      <c r="Y40" s="148">
        <v>7.54772050668379</v>
      </c>
      <c r="Z40" s="148">
        <v>5.965793006829724</v>
      </c>
      <c r="AA40" s="148">
        <v>5.4579417430389352</v>
      </c>
    </row>
    <row r="41" spans="1:27" ht="17.25" customHeight="1" x14ac:dyDescent="0.25">
      <c r="A41" s="145" t="s">
        <v>113</v>
      </c>
      <c r="B41" s="146"/>
      <c r="C41" s="155">
        <v>2.5689819219790673</v>
      </c>
      <c r="D41" s="155">
        <v>3.6156041864890582</v>
      </c>
      <c r="E41" s="155">
        <v>3.7345385347288298</v>
      </c>
      <c r="F41" s="155">
        <v>4.471931493815414</v>
      </c>
      <c r="G41" s="155">
        <v>8.5632730732635576</v>
      </c>
      <c r="H41" s="155">
        <v>13.510941960038059</v>
      </c>
      <c r="I41" s="155">
        <v>20.242626070409134</v>
      </c>
      <c r="J41" s="155">
        <v>19.481446241674597</v>
      </c>
      <c r="K41" s="155">
        <v>12.131303520456708</v>
      </c>
      <c r="L41" s="155">
        <v>4.3767840152235973</v>
      </c>
      <c r="M41" s="156">
        <v>3.7821122740247382</v>
      </c>
      <c r="N41" s="156">
        <v>3.5204567078972406</v>
      </c>
      <c r="P41" s="131"/>
    </row>
    <row r="42" spans="1:27" ht="17.25" customHeight="1" x14ac:dyDescent="0.25">
      <c r="A42" s="145" t="s">
        <v>114</v>
      </c>
      <c r="B42" s="146"/>
      <c r="C42" s="155">
        <v>2.1438645980253876</v>
      </c>
      <c r="D42" s="155">
        <v>2.31311706629055</v>
      </c>
      <c r="E42" s="155">
        <v>3.7517630465444292</v>
      </c>
      <c r="F42" s="155">
        <v>3.6671368124118473</v>
      </c>
      <c r="G42" s="155">
        <v>5.4442877291960503</v>
      </c>
      <c r="H42" s="155">
        <v>6.5726375176304659</v>
      </c>
      <c r="I42" s="155">
        <v>14.978843441466855</v>
      </c>
      <c r="J42" s="155">
        <v>43.921015514809589</v>
      </c>
      <c r="K42" s="155">
        <v>5.5853314527503528</v>
      </c>
      <c r="L42" s="155">
        <v>3.7517630465444292</v>
      </c>
      <c r="M42" s="156">
        <v>3.7517630465444292</v>
      </c>
      <c r="N42" s="156">
        <v>4.1184767277856142</v>
      </c>
      <c r="P42" s="131"/>
    </row>
    <row r="43" spans="1:27" ht="17.25" customHeight="1" x14ac:dyDescent="0.25">
      <c r="A43" s="145" t="s">
        <v>116</v>
      </c>
      <c r="B43" s="146"/>
      <c r="C43" s="155">
        <v>4.1087962962962967</v>
      </c>
      <c r="D43" s="155">
        <v>4.3981481481481479</v>
      </c>
      <c r="E43" s="155">
        <v>4.1666666666666661</v>
      </c>
      <c r="F43" s="155">
        <v>5.0925925925925926</v>
      </c>
      <c r="G43" s="155">
        <v>11.168981481481481</v>
      </c>
      <c r="H43" s="155">
        <v>12.152777777777777</v>
      </c>
      <c r="I43" s="155">
        <v>12.789351851851851</v>
      </c>
      <c r="J43" s="155">
        <v>20.659722222222221</v>
      </c>
      <c r="K43" s="155">
        <v>9.3171296296296298</v>
      </c>
      <c r="L43" s="155">
        <v>5.1504629629629628</v>
      </c>
      <c r="M43" s="156">
        <v>6.3657407407407414</v>
      </c>
      <c r="N43" s="156">
        <v>4.6296296296296298</v>
      </c>
      <c r="P43" s="131"/>
    </row>
    <row r="44" spans="1:27" ht="17.25" customHeight="1" x14ac:dyDescent="0.25">
      <c r="A44" s="80" t="s">
        <v>115</v>
      </c>
      <c r="B44" s="146"/>
      <c r="C44" s="155">
        <v>4.8625299165255962</v>
      </c>
      <c r="D44" s="155">
        <v>4.6407098242951372</v>
      </c>
      <c r="E44" s="155">
        <v>7.3142256727569892</v>
      </c>
      <c r="F44" s="155">
        <v>9.7659214289883831</v>
      </c>
      <c r="G44" s="155">
        <v>10.822485552507151</v>
      </c>
      <c r="H44" s="155">
        <v>11.382873153931468</v>
      </c>
      <c r="I44" s="155">
        <v>13.011499620570897</v>
      </c>
      <c r="J44" s="155">
        <v>10.857509777596171</v>
      </c>
      <c r="K44" s="155">
        <v>8.3707897962757567</v>
      </c>
      <c r="L44" s="155">
        <v>7.54772050668379</v>
      </c>
      <c r="M44" s="156">
        <v>5.965793006829724</v>
      </c>
      <c r="N44" s="156">
        <v>5.4579417430389352</v>
      </c>
      <c r="P44" s="131"/>
    </row>
    <row r="45" spans="1:27" x14ac:dyDescent="0.25">
      <c r="C45" s="148"/>
      <c r="D45" s="148"/>
      <c r="E45" s="148"/>
      <c r="F45" s="148"/>
      <c r="G45" s="148"/>
      <c r="H45" s="148"/>
      <c r="I45" s="148"/>
      <c r="J45" s="148"/>
      <c r="K45" s="148"/>
      <c r="L45" s="148"/>
      <c r="M45" s="148"/>
      <c r="N45" s="148"/>
      <c r="P45" s="131"/>
    </row>
    <row r="46" spans="1:27" x14ac:dyDescent="0.25">
      <c r="A46" s="113" t="s">
        <v>129</v>
      </c>
      <c r="P46" s="131"/>
    </row>
    <row r="47" spans="1:27" x14ac:dyDescent="0.25">
      <c r="P47" s="131"/>
    </row>
    <row r="48" spans="1:27" x14ac:dyDescent="0.25">
      <c r="P48" s="131"/>
    </row>
    <row r="49" spans="16:16" x14ac:dyDescent="0.25">
      <c r="P49" s="131"/>
    </row>
    <row r="50" spans="16:16" ht="24.6" customHeight="1" x14ac:dyDescent="0.25">
      <c r="P50" s="131"/>
    </row>
    <row r="51" spans="16:16" x14ac:dyDescent="0.25">
      <c r="P51" s="131"/>
    </row>
    <row r="52" spans="16:16" x14ac:dyDescent="0.25">
      <c r="P52" s="131"/>
    </row>
    <row r="53" spans="16:16" x14ac:dyDescent="0.25">
      <c r="P53" s="131"/>
    </row>
    <row r="54" spans="16:16" x14ac:dyDescent="0.25">
      <c r="P54" s="131"/>
    </row>
    <row r="55" spans="16:16" x14ac:dyDescent="0.25">
      <c r="P55" s="131"/>
    </row>
    <row r="56" spans="16:16" x14ac:dyDescent="0.25">
      <c r="P56" s="131"/>
    </row>
    <row r="57" spans="16:16" x14ac:dyDescent="0.25">
      <c r="P57" s="131"/>
    </row>
    <row r="58" spans="16:16" x14ac:dyDescent="0.25">
      <c r="P58" s="131"/>
    </row>
    <row r="59" spans="16:16" x14ac:dyDescent="0.25">
      <c r="P59" s="131"/>
    </row>
  </sheetData>
  <mergeCells count="44">
    <mergeCell ref="I7:N7"/>
    <mergeCell ref="I8:N8"/>
    <mergeCell ref="I17:N17"/>
    <mergeCell ref="I18:N18"/>
    <mergeCell ref="I19:N19"/>
    <mergeCell ref="I9:N9"/>
    <mergeCell ref="I10:N10"/>
    <mergeCell ref="I11:N11"/>
    <mergeCell ref="I12:N12"/>
    <mergeCell ref="I13:N13"/>
    <mergeCell ref="I14:N14"/>
    <mergeCell ref="I15:N15"/>
    <mergeCell ref="I16:N16"/>
    <mergeCell ref="I20:N20"/>
    <mergeCell ref="I21:N21"/>
    <mergeCell ref="A29:B29"/>
    <mergeCell ref="C11:H11"/>
    <mergeCell ref="C12:H12"/>
    <mergeCell ref="C13:H13"/>
    <mergeCell ref="C14:H14"/>
    <mergeCell ref="C15:H15"/>
    <mergeCell ref="C28:N28"/>
    <mergeCell ref="A27:B28"/>
    <mergeCell ref="C21:H21"/>
    <mergeCell ref="C16:H16"/>
    <mergeCell ref="C17:H17"/>
    <mergeCell ref="C18:H18"/>
    <mergeCell ref="C19:H19"/>
    <mergeCell ref="C20:H20"/>
    <mergeCell ref="I3:N3"/>
    <mergeCell ref="C4:H4"/>
    <mergeCell ref="C5:H5"/>
    <mergeCell ref="C6:H6"/>
    <mergeCell ref="A3:B3"/>
    <mergeCell ref="A4:B4"/>
    <mergeCell ref="A5:B5"/>
    <mergeCell ref="I4:N4"/>
    <mergeCell ref="I5:N5"/>
    <mergeCell ref="I6:N6"/>
    <mergeCell ref="C7:H7"/>
    <mergeCell ref="C8:H8"/>
    <mergeCell ref="C9:H9"/>
    <mergeCell ref="C10:H10"/>
    <mergeCell ref="C3:H3"/>
  </mergeCells>
  <conditionalFormatting sqref="C29:N29">
    <cfRule type="colorScale" priority="17">
      <colorScale>
        <cfvo type="min"/>
        <cfvo type="max"/>
        <color theme="0"/>
        <color rgb="FFA0A0A0"/>
      </colorScale>
    </cfRule>
  </conditionalFormatting>
  <conditionalFormatting sqref="C30:N30">
    <cfRule type="colorScale" priority="15">
      <colorScale>
        <cfvo type="min"/>
        <cfvo type="max"/>
        <color theme="0"/>
        <color rgb="FFA0A0A0"/>
      </colorScale>
    </cfRule>
  </conditionalFormatting>
  <conditionalFormatting sqref="C31:N31">
    <cfRule type="colorScale" priority="14">
      <colorScale>
        <cfvo type="min"/>
        <cfvo type="max"/>
        <color theme="0"/>
        <color rgb="FFA0A0A0"/>
      </colorScale>
    </cfRule>
  </conditionalFormatting>
  <conditionalFormatting sqref="C32:N32">
    <cfRule type="colorScale" priority="13">
      <colorScale>
        <cfvo type="min"/>
        <cfvo type="max"/>
        <color theme="0"/>
        <color rgb="FFA0A0A0"/>
      </colorScale>
    </cfRule>
  </conditionalFormatting>
  <conditionalFormatting sqref="C33:N33">
    <cfRule type="colorScale" priority="12">
      <colorScale>
        <cfvo type="min"/>
        <cfvo type="max"/>
        <color theme="0"/>
        <color rgb="FFA0A0A0"/>
      </colorScale>
    </cfRule>
  </conditionalFormatting>
  <conditionalFormatting sqref="C34:N34">
    <cfRule type="colorScale" priority="11">
      <colorScale>
        <cfvo type="min"/>
        <cfvo type="max"/>
        <color theme="0"/>
        <color rgb="FFA0A0A0"/>
      </colorScale>
    </cfRule>
  </conditionalFormatting>
  <conditionalFormatting sqref="C35:N35">
    <cfRule type="colorScale" priority="10">
      <colorScale>
        <cfvo type="min"/>
        <cfvo type="max"/>
        <color theme="0"/>
        <color rgb="FFA0A0A0"/>
      </colorScale>
    </cfRule>
  </conditionalFormatting>
  <conditionalFormatting sqref="C36:N36">
    <cfRule type="colorScale" priority="9">
      <colorScale>
        <cfvo type="min"/>
        <cfvo type="max"/>
        <color theme="0"/>
        <color rgb="FFA0A0A0"/>
      </colorScale>
    </cfRule>
  </conditionalFormatting>
  <conditionalFormatting sqref="C37:N37">
    <cfRule type="colorScale" priority="8">
      <colorScale>
        <cfvo type="min"/>
        <cfvo type="max"/>
        <color theme="0"/>
        <color rgb="FFA0A0A0"/>
      </colorScale>
    </cfRule>
  </conditionalFormatting>
  <conditionalFormatting sqref="C38:N38">
    <cfRule type="colorScale" priority="7">
      <colorScale>
        <cfvo type="min"/>
        <cfvo type="max"/>
        <color theme="0"/>
        <color rgb="FFA0A0A0"/>
      </colorScale>
    </cfRule>
  </conditionalFormatting>
  <conditionalFormatting sqref="C39:N39">
    <cfRule type="colorScale" priority="6">
      <colorScale>
        <cfvo type="min"/>
        <cfvo type="max"/>
        <color theme="0"/>
        <color rgb="FFA0A0A0"/>
      </colorScale>
    </cfRule>
  </conditionalFormatting>
  <conditionalFormatting sqref="C40:N40">
    <cfRule type="colorScale" priority="5">
      <colorScale>
        <cfvo type="min"/>
        <cfvo type="max"/>
        <color theme="0"/>
        <color rgb="FFA0A0A0"/>
      </colorScale>
    </cfRule>
  </conditionalFormatting>
  <conditionalFormatting sqref="C41:N41">
    <cfRule type="colorScale" priority="4">
      <colorScale>
        <cfvo type="min"/>
        <cfvo type="max"/>
        <color theme="0"/>
        <color rgb="FFA0A0A0"/>
      </colorScale>
    </cfRule>
  </conditionalFormatting>
  <conditionalFormatting sqref="C42:N42">
    <cfRule type="colorScale" priority="3">
      <colorScale>
        <cfvo type="min"/>
        <cfvo type="max"/>
        <color theme="0"/>
        <color rgb="FFA0A0A0"/>
      </colorScale>
    </cfRule>
  </conditionalFormatting>
  <conditionalFormatting sqref="C43:N43">
    <cfRule type="colorScale" priority="2">
      <colorScale>
        <cfvo type="min"/>
        <cfvo type="max"/>
        <color theme="0"/>
        <color rgb="FFA0A0A0"/>
      </colorScale>
    </cfRule>
  </conditionalFormatting>
  <conditionalFormatting sqref="C44:N44">
    <cfRule type="colorScale" priority="1">
      <colorScale>
        <cfvo type="min"/>
        <cfvo type="max"/>
        <color theme="0"/>
        <color rgb="FFA0A0A0"/>
      </colorScale>
    </cfRule>
  </conditionalFormatting>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54"/>
  <sheetViews>
    <sheetView showGridLines="0" view="pageLayout" zoomScaleNormal="100" zoomScaleSheetLayoutView="85" workbookViewId="0">
      <selection activeCell="J12" sqref="J12"/>
    </sheetView>
  </sheetViews>
  <sheetFormatPr baseColWidth="10" defaultColWidth="11.28515625" defaultRowHeight="13.5" outlineLevelCol="1" x14ac:dyDescent="0.25"/>
  <cols>
    <col min="1" max="1" width="20.85546875" style="166" customWidth="1"/>
    <col min="2" max="2" width="31.85546875" style="167" customWidth="1"/>
    <col min="3" max="3" width="29" style="77" customWidth="1"/>
    <col min="4" max="4" width="28.140625" style="76" hidden="1" customWidth="1" outlineLevel="1"/>
    <col min="5" max="6" width="5" style="76" hidden="1" customWidth="1" outlineLevel="1"/>
    <col min="7" max="7" width="5" style="76" hidden="1" customWidth="1" outlineLevel="1" collapsed="1"/>
    <col min="8" max="8" width="5" style="77" customWidth="1" collapsed="1"/>
    <col min="9" max="9" width="5" style="76" customWidth="1"/>
    <col min="10" max="12" width="5" style="164" customWidth="1"/>
    <col min="13" max="252" width="11.28515625" style="164"/>
    <col min="253" max="253" width="12.28515625" style="164" customWidth="1"/>
    <col min="254" max="254" width="8.5703125" style="164" customWidth="1"/>
    <col min="255" max="257" width="5.85546875" style="164" customWidth="1"/>
    <col min="258" max="265" width="6.140625" style="164" customWidth="1"/>
    <col min="266" max="508" width="11.28515625" style="164"/>
    <col min="509" max="509" width="12.28515625" style="164" customWidth="1"/>
    <col min="510" max="510" width="8.5703125" style="164" customWidth="1"/>
    <col min="511" max="513" width="5.85546875" style="164" customWidth="1"/>
    <col min="514" max="521" width="6.140625" style="164" customWidth="1"/>
    <col min="522" max="764" width="11.28515625" style="164"/>
    <col min="765" max="765" width="12.28515625" style="164" customWidth="1"/>
    <col min="766" max="766" width="8.5703125" style="164" customWidth="1"/>
    <col min="767" max="769" width="5.85546875" style="164" customWidth="1"/>
    <col min="770" max="777" width="6.140625" style="164" customWidth="1"/>
    <col min="778" max="1020" width="11.28515625" style="164"/>
    <col min="1021" max="1021" width="12.28515625" style="164" customWidth="1"/>
    <col min="1022" max="1022" width="8.5703125" style="164" customWidth="1"/>
    <col min="1023" max="1025" width="5.85546875" style="164" customWidth="1"/>
    <col min="1026" max="1033" width="6.140625" style="164" customWidth="1"/>
    <col min="1034" max="1276" width="11.28515625" style="164"/>
    <col min="1277" max="1277" width="12.28515625" style="164" customWidth="1"/>
    <col min="1278" max="1278" width="8.5703125" style="164" customWidth="1"/>
    <col min="1279" max="1281" width="5.85546875" style="164" customWidth="1"/>
    <col min="1282" max="1289" width="6.140625" style="164" customWidth="1"/>
    <col min="1290" max="1532" width="11.28515625" style="164"/>
    <col min="1533" max="1533" width="12.28515625" style="164" customWidth="1"/>
    <col min="1534" max="1534" width="8.5703125" style="164" customWidth="1"/>
    <col min="1535" max="1537" width="5.85546875" style="164" customWidth="1"/>
    <col min="1538" max="1545" width="6.140625" style="164" customWidth="1"/>
    <col min="1546" max="1788" width="11.28515625" style="164"/>
    <col min="1789" max="1789" width="12.28515625" style="164" customWidth="1"/>
    <col min="1790" max="1790" width="8.5703125" style="164" customWidth="1"/>
    <col min="1791" max="1793" width="5.85546875" style="164" customWidth="1"/>
    <col min="1794" max="1801" width="6.140625" style="164" customWidth="1"/>
    <col min="1802" max="2044" width="11.28515625" style="164"/>
    <col min="2045" max="2045" width="12.28515625" style="164" customWidth="1"/>
    <col min="2046" max="2046" width="8.5703125" style="164" customWidth="1"/>
    <col min="2047" max="2049" width="5.85546875" style="164" customWidth="1"/>
    <col min="2050" max="2057" width="6.140625" style="164" customWidth="1"/>
    <col min="2058" max="2300" width="11.28515625" style="164"/>
    <col min="2301" max="2301" width="12.28515625" style="164" customWidth="1"/>
    <col min="2302" max="2302" width="8.5703125" style="164" customWidth="1"/>
    <col min="2303" max="2305" width="5.85546875" style="164" customWidth="1"/>
    <col min="2306" max="2313" width="6.140625" style="164" customWidth="1"/>
    <col min="2314" max="2556" width="11.28515625" style="164"/>
    <col min="2557" max="2557" width="12.28515625" style="164" customWidth="1"/>
    <col min="2558" max="2558" width="8.5703125" style="164" customWidth="1"/>
    <col min="2559" max="2561" width="5.85546875" style="164" customWidth="1"/>
    <col min="2562" max="2569" width="6.140625" style="164" customWidth="1"/>
    <col min="2570" max="2812" width="11.28515625" style="164"/>
    <col min="2813" max="2813" width="12.28515625" style="164" customWidth="1"/>
    <col min="2814" max="2814" width="8.5703125" style="164" customWidth="1"/>
    <col min="2815" max="2817" width="5.85546875" style="164" customWidth="1"/>
    <col min="2818" max="2825" width="6.140625" style="164" customWidth="1"/>
    <col min="2826" max="3068" width="11.28515625" style="164"/>
    <col min="3069" max="3069" width="12.28515625" style="164" customWidth="1"/>
    <col min="3070" max="3070" width="8.5703125" style="164" customWidth="1"/>
    <col min="3071" max="3073" width="5.85546875" style="164" customWidth="1"/>
    <col min="3074" max="3081" width="6.140625" style="164" customWidth="1"/>
    <col min="3082" max="3324" width="11.28515625" style="164"/>
    <col min="3325" max="3325" width="12.28515625" style="164" customWidth="1"/>
    <col min="3326" max="3326" width="8.5703125" style="164" customWidth="1"/>
    <col min="3327" max="3329" width="5.85546875" style="164" customWidth="1"/>
    <col min="3330" max="3337" width="6.140625" style="164" customWidth="1"/>
    <col min="3338" max="3580" width="11.28515625" style="164"/>
    <col min="3581" max="3581" width="12.28515625" style="164" customWidth="1"/>
    <col min="3582" max="3582" width="8.5703125" style="164" customWidth="1"/>
    <col min="3583" max="3585" width="5.85546875" style="164" customWidth="1"/>
    <col min="3586" max="3593" width="6.140625" style="164" customWidth="1"/>
    <col min="3594" max="3836" width="11.28515625" style="164"/>
    <col min="3837" max="3837" width="12.28515625" style="164" customWidth="1"/>
    <col min="3838" max="3838" width="8.5703125" style="164" customWidth="1"/>
    <col min="3839" max="3841" width="5.85546875" style="164" customWidth="1"/>
    <col min="3842" max="3849" width="6.140625" style="164" customWidth="1"/>
    <col min="3850" max="4092" width="11.28515625" style="164"/>
    <col min="4093" max="4093" width="12.28515625" style="164" customWidth="1"/>
    <col min="4094" max="4094" width="8.5703125" style="164" customWidth="1"/>
    <col min="4095" max="4097" width="5.85546875" style="164" customWidth="1"/>
    <col min="4098" max="4105" width="6.140625" style="164" customWidth="1"/>
    <col min="4106" max="4348" width="11.28515625" style="164"/>
    <col min="4349" max="4349" width="12.28515625" style="164" customWidth="1"/>
    <col min="4350" max="4350" width="8.5703125" style="164" customWidth="1"/>
    <col min="4351" max="4353" width="5.85546875" style="164" customWidth="1"/>
    <col min="4354" max="4361" width="6.140625" style="164" customWidth="1"/>
    <col min="4362" max="4604" width="11.28515625" style="164"/>
    <col min="4605" max="4605" width="12.28515625" style="164" customWidth="1"/>
    <col min="4606" max="4606" width="8.5703125" style="164" customWidth="1"/>
    <col min="4607" max="4609" width="5.85546875" style="164" customWidth="1"/>
    <col min="4610" max="4617" width="6.140625" style="164" customWidth="1"/>
    <col min="4618" max="4860" width="11.28515625" style="164"/>
    <col min="4861" max="4861" width="12.28515625" style="164" customWidth="1"/>
    <col min="4862" max="4862" width="8.5703125" style="164" customWidth="1"/>
    <col min="4863" max="4865" width="5.85546875" style="164" customWidth="1"/>
    <col min="4866" max="4873" width="6.140625" style="164" customWidth="1"/>
    <col min="4874" max="5116" width="11.28515625" style="164"/>
    <col min="5117" max="5117" width="12.28515625" style="164" customWidth="1"/>
    <col min="5118" max="5118" width="8.5703125" style="164" customWidth="1"/>
    <col min="5119" max="5121" width="5.85546875" style="164" customWidth="1"/>
    <col min="5122" max="5129" width="6.140625" style="164" customWidth="1"/>
    <col min="5130" max="5372" width="11.28515625" style="164"/>
    <col min="5373" max="5373" width="12.28515625" style="164" customWidth="1"/>
    <col min="5374" max="5374" width="8.5703125" style="164" customWidth="1"/>
    <col min="5375" max="5377" width="5.85546875" style="164" customWidth="1"/>
    <col min="5378" max="5385" width="6.140625" style="164" customWidth="1"/>
    <col min="5386" max="5628" width="11.28515625" style="164"/>
    <col min="5629" max="5629" width="12.28515625" style="164" customWidth="1"/>
    <col min="5630" max="5630" width="8.5703125" style="164" customWidth="1"/>
    <col min="5631" max="5633" width="5.85546875" style="164" customWidth="1"/>
    <col min="5634" max="5641" width="6.140625" style="164" customWidth="1"/>
    <col min="5642" max="5884" width="11.28515625" style="164"/>
    <col min="5885" max="5885" width="12.28515625" style="164" customWidth="1"/>
    <col min="5886" max="5886" width="8.5703125" style="164" customWidth="1"/>
    <col min="5887" max="5889" width="5.85546875" style="164" customWidth="1"/>
    <col min="5890" max="5897" width="6.140625" style="164" customWidth="1"/>
    <col min="5898" max="6140" width="11.28515625" style="164"/>
    <col min="6141" max="6141" width="12.28515625" style="164" customWidth="1"/>
    <col min="6142" max="6142" width="8.5703125" style="164" customWidth="1"/>
    <col min="6143" max="6145" width="5.85546875" style="164" customWidth="1"/>
    <col min="6146" max="6153" width="6.140625" style="164" customWidth="1"/>
    <col min="6154" max="6396" width="11.28515625" style="164"/>
    <col min="6397" max="6397" width="12.28515625" style="164" customWidth="1"/>
    <col min="6398" max="6398" width="8.5703125" style="164" customWidth="1"/>
    <col min="6399" max="6401" width="5.85546875" style="164" customWidth="1"/>
    <col min="6402" max="6409" width="6.140625" style="164" customWidth="1"/>
    <col min="6410" max="6652" width="11.28515625" style="164"/>
    <col min="6653" max="6653" width="12.28515625" style="164" customWidth="1"/>
    <col min="6654" max="6654" width="8.5703125" style="164" customWidth="1"/>
    <col min="6655" max="6657" width="5.85546875" style="164" customWidth="1"/>
    <col min="6658" max="6665" width="6.140625" style="164" customWidth="1"/>
    <col min="6666" max="6908" width="11.28515625" style="164"/>
    <col min="6909" max="6909" width="12.28515625" style="164" customWidth="1"/>
    <col min="6910" max="6910" width="8.5703125" style="164" customWidth="1"/>
    <col min="6911" max="6913" width="5.85546875" style="164" customWidth="1"/>
    <col min="6914" max="6921" width="6.140625" style="164" customWidth="1"/>
    <col min="6922" max="7164" width="11.28515625" style="164"/>
    <col min="7165" max="7165" width="12.28515625" style="164" customWidth="1"/>
    <col min="7166" max="7166" width="8.5703125" style="164" customWidth="1"/>
    <col min="7167" max="7169" width="5.85546875" style="164" customWidth="1"/>
    <col min="7170" max="7177" width="6.140625" style="164" customWidth="1"/>
    <col min="7178" max="7420" width="11.28515625" style="164"/>
    <col min="7421" max="7421" width="12.28515625" style="164" customWidth="1"/>
    <col min="7422" max="7422" width="8.5703125" style="164" customWidth="1"/>
    <col min="7423" max="7425" width="5.85546875" style="164" customWidth="1"/>
    <col min="7426" max="7433" width="6.140625" style="164" customWidth="1"/>
    <col min="7434" max="7676" width="11.28515625" style="164"/>
    <col min="7677" max="7677" width="12.28515625" style="164" customWidth="1"/>
    <col min="7678" max="7678" width="8.5703125" style="164" customWidth="1"/>
    <col min="7679" max="7681" width="5.85546875" style="164" customWidth="1"/>
    <col min="7682" max="7689" width="6.140625" style="164" customWidth="1"/>
    <col min="7690" max="7932" width="11.28515625" style="164"/>
    <col min="7933" max="7933" width="12.28515625" style="164" customWidth="1"/>
    <col min="7934" max="7934" width="8.5703125" style="164" customWidth="1"/>
    <col min="7935" max="7937" width="5.85546875" style="164" customWidth="1"/>
    <col min="7938" max="7945" width="6.140625" style="164" customWidth="1"/>
    <col min="7946" max="8188" width="11.28515625" style="164"/>
    <col min="8189" max="8189" width="12.28515625" style="164" customWidth="1"/>
    <col min="8190" max="8190" width="8.5703125" style="164" customWidth="1"/>
    <col min="8191" max="8193" width="5.85546875" style="164" customWidth="1"/>
    <col min="8194" max="8201" width="6.140625" style="164" customWidth="1"/>
    <col min="8202" max="8444" width="11.28515625" style="164"/>
    <col min="8445" max="8445" width="12.28515625" style="164" customWidth="1"/>
    <col min="8446" max="8446" width="8.5703125" style="164" customWidth="1"/>
    <col min="8447" max="8449" width="5.85546875" style="164" customWidth="1"/>
    <col min="8450" max="8457" width="6.140625" style="164" customWidth="1"/>
    <col min="8458" max="8700" width="11.28515625" style="164"/>
    <col min="8701" max="8701" width="12.28515625" style="164" customWidth="1"/>
    <col min="8702" max="8702" width="8.5703125" style="164" customWidth="1"/>
    <col min="8703" max="8705" width="5.85546875" style="164" customWidth="1"/>
    <col min="8706" max="8713" width="6.140625" style="164" customWidth="1"/>
    <col min="8714" max="8956" width="11.28515625" style="164"/>
    <col min="8957" max="8957" width="12.28515625" style="164" customWidth="1"/>
    <col min="8958" max="8958" width="8.5703125" style="164" customWidth="1"/>
    <col min="8959" max="8961" width="5.85546875" style="164" customWidth="1"/>
    <col min="8962" max="8969" width="6.140625" style="164" customWidth="1"/>
    <col min="8970" max="9212" width="11.28515625" style="164"/>
    <col min="9213" max="9213" width="12.28515625" style="164" customWidth="1"/>
    <col min="9214" max="9214" width="8.5703125" style="164" customWidth="1"/>
    <col min="9215" max="9217" width="5.85546875" style="164" customWidth="1"/>
    <col min="9218" max="9225" width="6.140625" style="164" customWidth="1"/>
    <col min="9226" max="9468" width="11.28515625" style="164"/>
    <col min="9469" max="9469" width="12.28515625" style="164" customWidth="1"/>
    <col min="9470" max="9470" width="8.5703125" style="164" customWidth="1"/>
    <col min="9471" max="9473" width="5.85546875" style="164" customWidth="1"/>
    <col min="9474" max="9481" width="6.140625" style="164" customWidth="1"/>
    <col min="9482" max="9724" width="11.28515625" style="164"/>
    <col min="9725" max="9725" width="12.28515625" style="164" customWidth="1"/>
    <col min="9726" max="9726" width="8.5703125" style="164" customWidth="1"/>
    <col min="9727" max="9729" width="5.85546875" style="164" customWidth="1"/>
    <col min="9730" max="9737" width="6.140625" style="164" customWidth="1"/>
    <col min="9738" max="9980" width="11.28515625" style="164"/>
    <col min="9981" max="9981" width="12.28515625" style="164" customWidth="1"/>
    <col min="9982" max="9982" width="8.5703125" style="164" customWidth="1"/>
    <col min="9983" max="9985" width="5.85546875" style="164" customWidth="1"/>
    <col min="9986" max="9993" width="6.140625" style="164" customWidth="1"/>
    <col min="9994" max="10236" width="11.28515625" style="164"/>
    <col min="10237" max="10237" width="12.28515625" style="164" customWidth="1"/>
    <col min="10238" max="10238" width="8.5703125" style="164" customWidth="1"/>
    <col min="10239" max="10241" width="5.85546875" style="164" customWidth="1"/>
    <col min="10242" max="10249" width="6.140625" style="164" customWidth="1"/>
    <col min="10250" max="10492" width="11.28515625" style="164"/>
    <col min="10493" max="10493" width="12.28515625" style="164" customWidth="1"/>
    <col min="10494" max="10494" width="8.5703125" style="164" customWidth="1"/>
    <col min="10495" max="10497" width="5.85546875" style="164" customWidth="1"/>
    <col min="10498" max="10505" width="6.140625" style="164" customWidth="1"/>
    <col min="10506" max="10748" width="11.28515625" style="164"/>
    <col min="10749" max="10749" width="12.28515625" style="164" customWidth="1"/>
    <col min="10750" max="10750" width="8.5703125" style="164" customWidth="1"/>
    <col min="10751" max="10753" width="5.85546875" style="164" customWidth="1"/>
    <col min="10754" max="10761" width="6.140625" style="164" customWidth="1"/>
    <col min="10762" max="11004" width="11.28515625" style="164"/>
    <col min="11005" max="11005" width="12.28515625" style="164" customWidth="1"/>
    <col min="11006" max="11006" width="8.5703125" style="164" customWidth="1"/>
    <col min="11007" max="11009" width="5.85546875" style="164" customWidth="1"/>
    <col min="11010" max="11017" width="6.140625" style="164" customWidth="1"/>
    <col min="11018" max="11260" width="11.28515625" style="164"/>
    <col min="11261" max="11261" width="12.28515625" style="164" customWidth="1"/>
    <col min="11262" max="11262" width="8.5703125" style="164" customWidth="1"/>
    <col min="11263" max="11265" width="5.85546875" style="164" customWidth="1"/>
    <col min="11266" max="11273" width="6.140625" style="164" customWidth="1"/>
    <col min="11274" max="11516" width="11.28515625" style="164"/>
    <col min="11517" max="11517" width="12.28515625" style="164" customWidth="1"/>
    <col min="11518" max="11518" width="8.5703125" style="164" customWidth="1"/>
    <col min="11519" max="11521" width="5.85546875" style="164" customWidth="1"/>
    <col min="11522" max="11529" width="6.140625" style="164" customWidth="1"/>
    <col min="11530" max="11772" width="11.28515625" style="164"/>
    <col min="11773" max="11773" width="12.28515625" style="164" customWidth="1"/>
    <col min="11774" max="11774" width="8.5703125" style="164" customWidth="1"/>
    <col min="11775" max="11777" width="5.85546875" style="164" customWidth="1"/>
    <col min="11778" max="11785" width="6.140625" style="164" customWidth="1"/>
    <col min="11786" max="12028" width="11.28515625" style="164"/>
    <col min="12029" max="12029" width="12.28515625" style="164" customWidth="1"/>
    <col min="12030" max="12030" width="8.5703125" style="164" customWidth="1"/>
    <col min="12031" max="12033" width="5.85546875" style="164" customWidth="1"/>
    <col min="12034" max="12041" width="6.140625" style="164" customWidth="1"/>
    <col min="12042" max="12284" width="11.28515625" style="164"/>
    <col min="12285" max="12285" width="12.28515625" style="164" customWidth="1"/>
    <col min="12286" max="12286" width="8.5703125" style="164" customWidth="1"/>
    <col min="12287" max="12289" width="5.85546875" style="164" customWidth="1"/>
    <col min="12290" max="12297" width="6.140625" style="164" customWidth="1"/>
    <col min="12298" max="12540" width="11.28515625" style="164"/>
    <col min="12541" max="12541" width="12.28515625" style="164" customWidth="1"/>
    <col min="12542" max="12542" width="8.5703125" style="164" customWidth="1"/>
    <col min="12543" max="12545" width="5.85546875" style="164" customWidth="1"/>
    <col min="12546" max="12553" width="6.140625" style="164" customWidth="1"/>
    <col min="12554" max="12796" width="11.28515625" style="164"/>
    <col min="12797" max="12797" width="12.28515625" style="164" customWidth="1"/>
    <col min="12798" max="12798" width="8.5703125" style="164" customWidth="1"/>
    <col min="12799" max="12801" width="5.85546875" style="164" customWidth="1"/>
    <col min="12802" max="12809" width="6.140625" style="164" customWidth="1"/>
    <col min="12810" max="13052" width="11.28515625" style="164"/>
    <col min="13053" max="13053" width="12.28515625" style="164" customWidth="1"/>
    <col min="13054" max="13054" width="8.5703125" style="164" customWidth="1"/>
    <col min="13055" max="13057" width="5.85546875" style="164" customWidth="1"/>
    <col min="13058" max="13065" width="6.140625" style="164" customWidth="1"/>
    <col min="13066" max="13308" width="11.28515625" style="164"/>
    <col min="13309" max="13309" width="12.28515625" style="164" customWidth="1"/>
    <col min="13310" max="13310" width="8.5703125" style="164" customWidth="1"/>
    <col min="13311" max="13313" width="5.85546875" style="164" customWidth="1"/>
    <col min="13314" max="13321" width="6.140625" style="164" customWidth="1"/>
    <col min="13322" max="13564" width="11.28515625" style="164"/>
    <col min="13565" max="13565" width="12.28515625" style="164" customWidth="1"/>
    <col min="13566" max="13566" width="8.5703125" style="164" customWidth="1"/>
    <col min="13567" max="13569" width="5.85546875" style="164" customWidth="1"/>
    <col min="13570" max="13577" width="6.140625" style="164" customWidth="1"/>
    <col min="13578" max="13820" width="11.28515625" style="164"/>
    <col min="13821" max="13821" width="12.28515625" style="164" customWidth="1"/>
    <col min="13822" max="13822" width="8.5703125" style="164" customWidth="1"/>
    <col min="13823" max="13825" width="5.85546875" style="164" customWidth="1"/>
    <col min="13826" max="13833" width="6.140625" style="164" customWidth="1"/>
    <col min="13834" max="14076" width="11.28515625" style="164"/>
    <col min="14077" max="14077" width="12.28515625" style="164" customWidth="1"/>
    <col min="14078" max="14078" width="8.5703125" style="164" customWidth="1"/>
    <col min="14079" max="14081" width="5.85546875" style="164" customWidth="1"/>
    <col min="14082" max="14089" width="6.140625" style="164" customWidth="1"/>
    <col min="14090" max="14332" width="11.28515625" style="164"/>
    <col min="14333" max="14333" width="12.28515625" style="164" customWidth="1"/>
    <col min="14334" max="14334" width="8.5703125" style="164" customWidth="1"/>
    <col min="14335" max="14337" width="5.85546875" style="164" customWidth="1"/>
    <col min="14338" max="14345" width="6.140625" style="164" customWidth="1"/>
    <col min="14346" max="14588" width="11.28515625" style="164"/>
    <col min="14589" max="14589" width="12.28515625" style="164" customWidth="1"/>
    <col min="14590" max="14590" width="8.5703125" style="164" customWidth="1"/>
    <col min="14591" max="14593" width="5.85546875" style="164" customWidth="1"/>
    <col min="14594" max="14601" width="6.140625" style="164" customWidth="1"/>
    <col min="14602" max="14844" width="11.28515625" style="164"/>
    <col min="14845" max="14845" width="12.28515625" style="164" customWidth="1"/>
    <col min="14846" max="14846" width="8.5703125" style="164" customWidth="1"/>
    <col min="14847" max="14849" width="5.85546875" style="164" customWidth="1"/>
    <col min="14850" max="14857" width="6.140625" style="164" customWidth="1"/>
    <col min="14858" max="15100" width="11.28515625" style="164"/>
    <col min="15101" max="15101" width="12.28515625" style="164" customWidth="1"/>
    <col min="15102" max="15102" width="8.5703125" style="164" customWidth="1"/>
    <col min="15103" max="15105" width="5.85546875" style="164" customWidth="1"/>
    <col min="15106" max="15113" width="6.140625" style="164" customWidth="1"/>
    <col min="15114" max="15356" width="11.28515625" style="164"/>
    <col min="15357" max="15357" width="12.28515625" style="164" customWidth="1"/>
    <col min="15358" max="15358" width="8.5703125" style="164" customWidth="1"/>
    <col min="15359" max="15361" width="5.85546875" style="164" customWidth="1"/>
    <col min="15362" max="15369" width="6.140625" style="164" customWidth="1"/>
    <col min="15370" max="15612" width="11.28515625" style="164"/>
    <col min="15613" max="15613" width="12.28515625" style="164" customWidth="1"/>
    <col min="15614" max="15614" width="8.5703125" style="164" customWidth="1"/>
    <col min="15615" max="15617" width="5.85546875" style="164" customWidth="1"/>
    <col min="15618" max="15625" width="6.140625" style="164" customWidth="1"/>
    <col min="15626" max="15868" width="11.28515625" style="164"/>
    <col min="15869" max="15869" width="12.28515625" style="164" customWidth="1"/>
    <col min="15870" max="15870" width="8.5703125" style="164" customWidth="1"/>
    <col min="15871" max="15873" width="5.85546875" style="164" customWidth="1"/>
    <col min="15874" max="15881" width="6.140625" style="164" customWidth="1"/>
    <col min="15882" max="16124" width="11.28515625" style="164"/>
    <col min="16125" max="16125" width="12.28515625" style="164" customWidth="1"/>
    <col min="16126" max="16126" width="8.5703125" style="164" customWidth="1"/>
    <col min="16127" max="16129" width="5.85546875" style="164" customWidth="1"/>
    <col min="16130" max="16137" width="6.140625" style="164" customWidth="1"/>
    <col min="16138" max="16384" width="11.28515625" style="164"/>
  </cols>
  <sheetData>
    <row r="1" spans="1:35" s="161" customFormat="1" ht="22.15" customHeight="1" x14ac:dyDescent="0.3">
      <c r="A1" s="20" t="str">
        <f>CONCATENATE(Inhalt_K5!B30,"   ",Inhalt_K5!C30)</f>
        <v>504   Anteil der Ankünfte in der Hansestadt Lübeck im Dezember 2024 n. Herkunftsland</v>
      </c>
      <c r="D1" s="76" t="s">
        <v>88</v>
      </c>
      <c r="E1" s="76" t="s">
        <v>135</v>
      </c>
      <c r="F1" s="76"/>
      <c r="AE1" s="162"/>
      <c r="AF1" s="162"/>
      <c r="AG1" s="162"/>
      <c r="AH1" s="162"/>
      <c r="AI1" s="162"/>
    </row>
    <row r="2" spans="1:35" ht="7.5" customHeight="1" x14ac:dyDescent="0.25">
      <c r="A2" s="163"/>
      <c r="B2" s="163"/>
    </row>
    <row r="3" spans="1:35" x14ac:dyDescent="0.25">
      <c r="A3" s="163"/>
      <c r="B3" s="163"/>
      <c r="D3" s="165" t="s">
        <v>96</v>
      </c>
      <c r="E3" s="76" t="s">
        <v>136</v>
      </c>
      <c r="F3" s="76" t="s">
        <v>137</v>
      </c>
      <c r="G3" s="76" t="s">
        <v>134</v>
      </c>
    </row>
    <row r="4" spans="1:35" x14ac:dyDescent="0.25">
      <c r="A4" s="163"/>
      <c r="B4" s="163"/>
      <c r="D4" s="76" t="s">
        <v>102</v>
      </c>
      <c r="E4" s="76">
        <v>9.9187163239226948</v>
      </c>
      <c r="F4" s="76">
        <v>1.9163688856284167</v>
      </c>
      <c r="G4" s="76">
        <v>2.9827010909435123</v>
      </c>
    </row>
    <row r="5" spans="1:35" x14ac:dyDescent="0.25">
      <c r="D5" s="165" t="s">
        <v>103</v>
      </c>
      <c r="E5" s="76">
        <v>4.2130501798253128</v>
      </c>
      <c r="F5" s="76">
        <v>0.19499727855739876</v>
      </c>
      <c r="G5" s="76">
        <v>3.2129587997254889</v>
      </c>
      <c r="H5" s="164"/>
    </row>
    <row r="6" spans="1:35" x14ac:dyDescent="0.25">
      <c r="D6" s="165" t="s">
        <v>104</v>
      </c>
      <c r="E6" s="76">
        <v>1.6480693480179691</v>
      </c>
      <c r="F6" s="76">
        <v>0.40218188702463498</v>
      </c>
      <c r="G6" s="76">
        <v>2.5963745651608017</v>
      </c>
    </row>
    <row r="7" spans="1:35" x14ac:dyDescent="0.25">
      <c r="D7" s="165" t="s">
        <v>105</v>
      </c>
      <c r="E7" s="76">
        <v>0.38336385313607441</v>
      </c>
      <c r="F7" s="76">
        <v>0.47992048654660768</v>
      </c>
      <c r="G7" s="76">
        <v>0.99427313817828999</v>
      </c>
    </row>
    <row r="8" spans="1:35" x14ac:dyDescent="0.25">
      <c r="D8" s="165" t="s">
        <v>106</v>
      </c>
      <c r="E8" s="76">
        <v>0.5836088898257078</v>
      </c>
      <c r="F8" s="76">
        <v>0.48855810871571576</v>
      </c>
      <c r="G8" s="76">
        <v>0.94718034881794733</v>
      </c>
    </row>
    <row r="9" spans="1:35" x14ac:dyDescent="0.25">
      <c r="D9" s="165" t="s">
        <v>107</v>
      </c>
      <c r="E9" s="76">
        <v>0.77726691872949794</v>
      </c>
      <c r="F9" s="76">
        <v>0.51009300234280708</v>
      </c>
      <c r="G9" s="76">
        <v>0.90399223797240691</v>
      </c>
    </row>
    <row r="10" spans="1:35" x14ac:dyDescent="0.25">
      <c r="D10" s="165" t="s">
        <v>108</v>
      </c>
      <c r="E10" s="76">
        <v>0.43869471853715736</v>
      </c>
      <c r="F10" s="76">
        <v>0.64817663345717869</v>
      </c>
      <c r="G10" s="76">
        <v>0.77087819769505639</v>
      </c>
    </row>
    <row r="11" spans="1:35" x14ac:dyDescent="0.25">
      <c r="D11" s="165" t="s">
        <v>109</v>
      </c>
      <c r="E11" s="76">
        <v>0.49270818238107156</v>
      </c>
      <c r="F11" s="76">
        <v>0.71846084672361976</v>
      </c>
      <c r="G11" s="76">
        <v>0.71846084672361976</v>
      </c>
    </row>
    <row r="12" spans="1:35" x14ac:dyDescent="0.25">
      <c r="D12" s="165" t="s">
        <v>110</v>
      </c>
      <c r="E12" s="76">
        <v>0.7337926673429328</v>
      </c>
      <c r="F12" s="76">
        <v>0.77087819769505639</v>
      </c>
      <c r="G12" s="76">
        <v>0.64817663345717869</v>
      </c>
    </row>
    <row r="13" spans="1:35" x14ac:dyDescent="0.25">
      <c r="D13" s="165" t="s">
        <v>111</v>
      </c>
      <c r="E13" s="76">
        <v>0.31485897216330511</v>
      </c>
      <c r="F13" s="76">
        <v>0.90399223797240691</v>
      </c>
      <c r="G13" s="76">
        <v>0.51009300234280708</v>
      </c>
    </row>
    <row r="14" spans="1:35" x14ac:dyDescent="0.25">
      <c r="D14" s="165" t="s">
        <v>112</v>
      </c>
      <c r="E14" s="76">
        <v>0.22791046939017481</v>
      </c>
      <c r="F14" s="76">
        <v>0.94718034881794733</v>
      </c>
      <c r="G14" s="76">
        <v>0.48855810871571576</v>
      </c>
    </row>
    <row r="15" spans="1:35" x14ac:dyDescent="0.25">
      <c r="D15" s="165" t="s">
        <v>113</v>
      </c>
      <c r="E15" s="76">
        <v>0.1949754304609588</v>
      </c>
      <c r="F15" s="76">
        <v>0.99427313817828999</v>
      </c>
      <c r="G15" s="76">
        <v>0.47992048654660768</v>
      </c>
    </row>
    <row r="16" spans="1:35" x14ac:dyDescent="0.25">
      <c r="D16" s="165" t="s">
        <v>114</v>
      </c>
      <c r="E16" s="76">
        <v>0.19234062734662152</v>
      </c>
      <c r="F16" s="76">
        <v>2.5963745651608017</v>
      </c>
      <c r="G16" s="76">
        <v>0.40218188702463498</v>
      </c>
    </row>
    <row r="17" spans="4:7" x14ac:dyDescent="0.25">
      <c r="D17" s="165" t="s">
        <v>116</v>
      </c>
      <c r="E17" s="76">
        <v>0.10539212457349124</v>
      </c>
      <c r="F17" s="76">
        <v>3.2129587997254889</v>
      </c>
      <c r="G17" s="76">
        <v>0.19499727855739876</v>
      </c>
    </row>
    <row r="18" spans="4:7" x14ac:dyDescent="0.25">
      <c r="D18" s="165" t="s">
        <v>115</v>
      </c>
      <c r="E18" s="76">
        <v>1.231770455952679</v>
      </c>
      <c r="F18" s="76">
        <v>2.9827010909435123</v>
      </c>
      <c r="G18" s="76">
        <v>1.9163688856284167</v>
      </c>
    </row>
    <row r="19" spans="4:7" x14ac:dyDescent="0.25">
      <c r="D19" s="165"/>
    </row>
    <row r="20" spans="4:7" x14ac:dyDescent="0.25">
      <c r="D20" s="165"/>
    </row>
    <row r="21" spans="4:7" x14ac:dyDescent="0.25">
      <c r="D21" s="165"/>
      <c r="E21" s="168"/>
    </row>
    <row r="22" spans="4:7" x14ac:dyDescent="0.25">
      <c r="D22" s="165"/>
    </row>
    <row r="23" spans="4:7" x14ac:dyDescent="0.25">
      <c r="D23" s="165"/>
    </row>
    <row r="24" spans="4:7" x14ac:dyDescent="0.25">
      <c r="D24" s="165"/>
    </row>
    <row r="25" spans="4:7" x14ac:dyDescent="0.25">
      <c r="D25" s="165"/>
    </row>
    <row r="26" spans="4:7" x14ac:dyDescent="0.25">
      <c r="D26" s="165"/>
    </row>
    <row r="27" spans="4:7" x14ac:dyDescent="0.25">
      <c r="D27" s="165"/>
    </row>
    <row r="28" spans="4:7" x14ac:dyDescent="0.25">
      <c r="D28" s="165"/>
    </row>
    <row r="29" spans="4:7" x14ac:dyDescent="0.25">
      <c r="D29" s="165"/>
    </row>
    <row r="30" spans="4:7" x14ac:dyDescent="0.25">
      <c r="D30" s="165"/>
    </row>
    <row r="31" spans="4:7" x14ac:dyDescent="0.25">
      <c r="D31" s="165"/>
    </row>
    <row r="32" spans="4:7" x14ac:dyDescent="0.25">
      <c r="D32" s="165"/>
    </row>
    <row r="33" spans="4:4" x14ac:dyDescent="0.25">
      <c r="D33" s="165"/>
    </row>
    <row r="34" spans="4:4" x14ac:dyDescent="0.25">
      <c r="D34" s="165"/>
    </row>
    <row r="35" spans="4:4" x14ac:dyDescent="0.25">
      <c r="D35" s="165"/>
    </row>
    <row r="36" spans="4:4" x14ac:dyDescent="0.25">
      <c r="D36" s="165"/>
    </row>
    <row r="37" spans="4:4" x14ac:dyDescent="0.25">
      <c r="D37" s="165"/>
    </row>
    <row r="38" spans="4:4" x14ac:dyDescent="0.25">
      <c r="D38" s="165"/>
    </row>
    <row r="52" spans="1:3" ht="39" customHeight="1" x14ac:dyDescent="0.25"/>
    <row r="54" spans="1:3" x14ac:dyDescent="0.25">
      <c r="A54" s="214"/>
      <c r="B54" s="214"/>
      <c r="C54" s="214"/>
    </row>
  </sheetData>
  <mergeCells count="1">
    <mergeCell ref="A54:C5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88"/>
  <sheetViews>
    <sheetView showGridLines="0" view="pageLayout" zoomScaleNormal="100" zoomScaleSheetLayoutView="130" workbookViewId="0">
      <selection activeCell="E31" sqref="E31"/>
    </sheetView>
  </sheetViews>
  <sheetFormatPr baseColWidth="10" defaultRowHeight="12.75" outlineLevelRow="3" outlineLevelCol="1" x14ac:dyDescent="0.25"/>
  <cols>
    <col min="1" max="1" width="12.42578125" style="80" customWidth="1"/>
    <col min="2" max="2" width="13.7109375" style="80" customWidth="1"/>
    <col min="3" max="4" width="14.5703125" style="80" customWidth="1"/>
    <col min="5" max="5" width="14.5703125" style="80" hidden="1" customWidth="1" outlineLevel="1"/>
    <col min="6" max="6" width="14.5703125" style="80" customWidth="1" collapsed="1"/>
    <col min="7" max="7" width="14.5703125" style="80" hidden="1" customWidth="1" outlineLevel="1"/>
    <col min="8" max="8" width="14.7109375" style="80" customWidth="1" collapsed="1"/>
    <col min="9" max="9" width="9.7109375" style="80" hidden="1" customWidth="1" outlineLevel="1"/>
    <col min="10" max="10" width="0" style="80" hidden="1" customWidth="1" outlineLevel="1" collapsed="1"/>
    <col min="11" max="11" width="0" style="80" hidden="1" customWidth="1" outlineLevel="1"/>
    <col min="12" max="12" width="11.42578125" style="80" collapsed="1"/>
    <col min="13" max="255" width="11.42578125" style="80"/>
    <col min="256" max="256" width="10.42578125" style="80" customWidth="1"/>
    <col min="257" max="257" width="8.7109375" style="80" customWidth="1"/>
    <col min="258" max="258" width="9.42578125" style="80" customWidth="1"/>
    <col min="259" max="259" width="8.7109375" style="80" customWidth="1"/>
    <col min="260" max="260" width="10" style="80" customWidth="1"/>
    <col min="261" max="261" width="9.140625" style="80" customWidth="1"/>
    <col min="262" max="262" width="10" style="80" customWidth="1"/>
    <col min="263" max="263" width="9.28515625" style="80" customWidth="1"/>
    <col min="264" max="264" width="9.5703125" style="80" customWidth="1"/>
    <col min="265" max="265" width="9.28515625" style="80" customWidth="1"/>
    <col min="266" max="511" width="11.42578125" style="80"/>
    <col min="512" max="512" width="10.42578125" style="80" customWidth="1"/>
    <col min="513" max="513" width="8.7109375" style="80" customWidth="1"/>
    <col min="514" max="514" width="9.42578125" style="80" customWidth="1"/>
    <col min="515" max="515" width="8.7109375" style="80" customWidth="1"/>
    <col min="516" max="516" width="10" style="80" customWidth="1"/>
    <col min="517" max="517" width="9.140625" style="80" customWidth="1"/>
    <col min="518" max="518" width="10" style="80" customWidth="1"/>
    <col min="519" max="519" width="9.28515625" style="80" customWidth="1"/>
    <col min="520" max="520" width="9.5703125" style="80" customWidth="1"/>
    <col min="521" max="521" width="9.28515625" style="80" customWidth="1"/>
    <col min="522" max="767" width="11.42578125" style="80"/>
    <col min="768" max="768" width="10.42578125" style="80" customWidth="1"/>
    <col min="769" max="769" width="8.7109375" style="80" customWidth="1"/>
    <col min="770" max="770" width="9.42578125" style="80" customWidth="1"/>
    <col min="771" max="771" width="8.7109375" style="80" customWidth="1"/>
    <col min="772" max="772" width="10" style="80" customWidth="1"/>
    <col min="773" max="773" width="9.140625" style="80" customWidth="1"/>
    <col min="774" max="774" width="10" style="80" customWidth="1"/>
    <col min="775" max="775" width="9.28515625" style="80" customWidth="1"/>
    <col min="776" max="776" width="9.5703125" style="80" customWidth="1"/>
    <col min="777" max="777" width="9.28515625" style="80" customWidth="1"/>
    <col min="778" max="1023" width="11.42578125" style="80"/>
    <col min="1024" max="1024" width="10.42578125" style="80" customWidth="1"/>
    <col min="1025" max="1025" width="8.7109375" style="80" customWidth="1"/>
    <col min="1026" max="1026" width="9.42578125" style="80" customWidth="1"/>
    <col min="1027" max="1027" width="8.7109375" style="80" customWidth="1"/>
    <col min="1028" max="1028" width="10" style="80" customWidth="1"/>
    <col min="1029" max="1029" width="9.140625" style="80" customWidth="1"/>
    <col min="1030" max="1030" width="10" style="80" customWidth="1"/>
    <col min="1031" max="1031" width="9.28515625" style="80" customWidth="1"/>
    <col min="1032" max="1032" width="9.5703125" style="80" customWidth="1"/>
    <col min="1033" max="1033" width="9.28515625" style="80" customWidth="1"/>
    <col min="1034" max="1279" width="11.42578125" style="80"/>
    <col min="1280" max="1280" width="10.42578125" style="80" customWidth="1"/>
    <col min="1281" max="1281" width="8.7109375" style="80" customWidth="1"/>
    <col min="1282" max="1282" width="9.42578125" style="80" customWidth="1"/>
    <col min="1283" max="1283" width="8.7109375" style="80" customWidth="1"/>
    <col min="1284" max="1284" width="10" style="80" customWidth="1"/>
    <col min="1285" max="1285" width="9.140625" style="80" customWidth="1"/>
    <col min="1286" max="1286" width="10" style="80" customWidth="1"/>
    <col min="1287" max="1287" width="9.28515625" style="80" customWidth="1"/>
    <col min="1288" max="1288" width="9.5703125" style="80" customWidth="1"/>
    <col min="1289" max="1289" width="9.28515625" style="80" customWidth="1"/>
    <col min="1290" max="1535" width="11.42578125" style="80"/>
    <col min="1536" max="1536" width="10.42578125" style="80" customWidth="1"/>
    <col min="1537" max="1537" width="8.7109375" style="80" customWidth="1"/>
    <col min="1538" max="1538" width="9.42578125" style="80" customWidth="1"/>
    <col min="1539" max="1539" width="8.7109375" style="80" customWidth="1"/>
    <col min="1540" max="1540" width="10" style="80" customWidth="1"/>
    <col min="1541" max="1541" width="9.140625" style="80" customWidth="1"/>
    <col min="1542" max="1542" width="10" style="80" customWidth="1"/>
    <col min="1543" max="1543" width="9.28515625" style="80" customWidth="1"/>
    <col min="1544" max="1544" width="9.5703125" style="80" customWidth="1"/>
    <col min="1545" max="1545" width="9.28515625" style="80" customWidth="1"/>
    <col min="1546" max="1791" width="11.42578125" style="80"/>
    <col min="1792" max="1792" width="10.42578125" style="80" customWidth="1"/>
    <col min="1793" max="1793" width="8.7109375" style="80" customWidth="1"/>
    <col min="1794" max="1794" width="9.42578125" style="80" customWidth="1"/>
    <col min="1795" max="1795" width="8.7109375" style="80" customWidth="1"/>
    <col min="1796" max="1796" width="10" style="80" customWidth="1"/>
    <col min="1797" max="1797" width="9.140625" style="80" customWidth="1"/>
    <col min="1798" max="1798" width="10" style="80" customWidth="1"/>
    <col min="1799" max="1799" width="9.28515625" style="80" customWidth="1"/>
    <col min="1800" max="1800" width="9.5703125" style="80" customWidth="1"/>
    <col min="1801" max="1801" width="9.28515625" style="80" customWidth="1"/>
    <col min="1802" max="2047" width="11.42578125" style="80"/>
    <col min="2048" max="2048" width="10.42578125" style="80" customWidth="1"/>
    <col min="2049" max="2049" width="8.7109375" style="80" customWidth="1"/>
    <col min="2050" max="2050" width="9.42578125" style="80" customWidth="1"/>
    <col min="2051" max="2051" width="8.7109375" style="80" customWidth="1"/>
    <col min="2052" max="2052" width="10" style="80" customWidth="1"/>
    <col min="2053" max="2053" width="9.140625" style="80" customWidth="1"/>
    <col min="2054" max="2054" width="10" style="80" customWidth="1"/>
    <col min="2055" max="2055" width="9.28515625" style="80" customWidth="1"/>
    <col min="2056" max="2056" width="9.5703125" style="80" customWidth="1"/>
    <col min="2057" max="2057" width="9.28515625" style="80" customWidth="1"/>
    <col min="2058" max="2303" width="11.42578125" style="80"/>
    <col min="2304" max="2304" width="10.42578125" style="80" customWidth="1"/>
    <col min="2305" max="2305" width="8.7109375" style="80" customWidth="1"/>
    <col min="2306" max="2306" width="9.42578125" style="80" customWidth="1"/>
    <col min="2307" max="2307" width="8.7109375" style="80" customWidth="1"/>
    <col min="2308" max="2308" width="10" style="80" customWidth="1"/>
    <col min="2309" max="2309" width="9.140625" style="80" customWidth="1"/>
    <col min="2310" max="2310" width="10" style="80" customWidth="1"/>
    <col min="2311" max="2311" width="9.28515625" style="80" customWidth="1"/>
    <col min="2312" max="2312" width="9.5703125" style="80" customWidth="1"/>
    <col min="2313" max="2313" width="9.28515625" style="80" customWidth="1"/>
    <col min="2314" max="2559" width="11.42578125" style="80"/>
    <col min="2560" max="2560" width="10.42578125" style="80" customWidth="1"/>
    <col min="2561" max="2561" width="8.7109375" style="80" customWidth="1"/>
    <col min="2562" max="2562" width="9.42578125" style="80" customWidth="1"/>
    <col min="2563" max="2563" width="8.7109375" style="80" customWidth="1"/>
    <col min="2564" max="2564" width="10" style="80" customWidth="1"/>
    <col min="2565" max="2565" width="9.140625" style="80" customWidth="1"/>
    <col min="2566" max="2566" width="10" style="80" customWidth="1"/>
    <col min="2567" max="2567" width="9.28515625" style="80" customWidth="1"/>
    <col min="2568" max="2568" width="9.5703125" style="80" customWidth="1"/>
    <col min="2569" max="2569" width="9.28515625" style="80" customWidth="1"/>
    <col min="2570" max="2815" width="11.42578125" style="80"/>
    <col min="2816" max="2816" width="10.42578125" style="80" customWidth="1"/>
    <col min="2817" max="2817" width="8.7109375" style="80" customWidth="1"/>
    <col min="2818" max="2818" width="9.42578125" style="80" customWidth="1"/>
    <col min="2819" max="2819" width="8.7109375" style="80" customWidth="1"/>
    <col min="2820" max="2820" width="10" style="80" customWidth="1"/>
    <col min="2821" max="2821" width="9.140625" style="80" customWidth="1"/>
    <col min="2822" max="2822" width="10" style="80" customWidth="1"/>
    <col min="2823" max="2823" width="9.28515625" style="80" customWidth="1"/>
    <col min="2824" max="2824" width="9.5703125" style="80" customWidth="1"/>
    <col min="2825" max="2825" width="9.28515625" style="80" customWidth="1"/>
    <col min="2826" max="3071" width="11.42578125" style="80"/>
    <col min="3072" max="3072" width="10.42578125" style="80" customWidth="1"/>
    <col min="3073" max="3073" width="8.7109375" style="80" customWidth="1"/>
    <col min="3074" max="3074" width="9.42578125" style="80" customWidth="1"/>
    <col min="3075" max="3075" width="8.7109375" style="80" customWidth="1"/>
    <col min="3076" max="3076" width="10" style="80" customWidth="1"/>
    <col min="3077" max="3077" width="9.140625" style="80" customWidth="1"/>
    <col min="3078" max="3078" width="10" style="80" customWidth="1"/>
    <col min="3079" max="3079" width="9.28515625" style="80" customWidth="1"/>
    <col min="3080" max="3080" width="9.5703125" style="80" customWidth="1"/>
    <col min="3081" max="3081" width="9.28515625" style="80" customWidth="1"/>
    <col min="3082" max="3327" width="11.42578125" style="80"/>
    <col min="3328" max="3328" width="10.42578125" style="80" customWidth="1"/>
    <col min="3329" max="3329" width="8.7109375" style="80" customWidth="1"/>
    <col min="3330" max="3330" width="9.42578125" style="80" customWidth="1"/>
    <col min="3331" max="3331" width="8.7109375" style="80" customWidth="1"/>
    <col min="3332" max="3332" width="10" style="80" customWidth="1"/>
    <col min="3333" max="3333" width="9.140625" style="80" customWidth="1"/>
    <col min="3334" max="3334" width="10" style="80" customWidth="1"/>
    <col min="3335" max="3335" width="9.28515625" style="80" customWidth="1"/>
    <col min="3336" max="3336" width="9.5703125" style="80" customWidth="1"/>
    <col min="3337" max="3337" width="9.28515625" style="80" customWidth="1"/>
    <col min="3338" max="3583" width="11.42578125" style="80"/>
    <col min="3584" max="3584" width="10.42578125" style="80" customWidth="1"/>
    <col min="3585" max="3585" width="8.7109375" style="80" customWidth="1"/>
    <col min="3586" max="3586" width="9.42578125" style="80" customWidth="1"/>
    <col min="3587" max="3587" width="8.7109375" style="80" customWidth="1"/>
    <col min="3588" max="3588" width="10" style="80" customWidth="1"/>
    <col min="3589" max="3589" width="9.140625" style="80" customWidth="1"/>
    <col min="3590" max="3590" width="10" style="80" customWidth="1"/>
    <col min="3591" max="3591" width="9.28515625" style="80" customWidth="1"/>
    <col min="3592" max="3592" width="9.5703125" style="80" customWidth="1"/>
    <col min="3593" max="3593" width="9.28515625" style="80" customWidth="1"/>
    <col min="3594" max="3839" width="11.42578125" style="80"/>
    <col min="3840" max="3840" width="10.42578125" style="80" customWidth="1"/>
    <col min="3841" max="3841" width="8.7109375" style="80" customWidth="1"/>
    <col min="3842" max="3842" width="9.42578125" style="80" customWidth="1"/>
    <col min="3843" max="3843" width="8.7109375" style="80" customWidth="1"/>
    <col min="3844" max="3844" width="10" style="80" customWidth="1"/>
    <col min="3845" max="3845" width="9.140625" style="80" customWidth="1"/>
    <col min="3846" max="3846" width="10" style="80" customWidth="1"/>
    <col min="3847" max="3847" width="9.28515625" style="80" customWidth="1"/>
    <col min="3848" max="3848" width="9.5703125" style="80" customWidth="1"/>
    <col min="3849" max="3849" width="9.28515625" style="80" customWidth="1"/>
    <col min="3850" max="4095" width="11.42578125" style="80"/>
    <col min="4096" max="4096" width="10.42578125" style="80" customWidth="1"/>
    <col min="4097" max="4097" width="8.7109375" style="80" customWidth="1"/>
    <col min="4098" max="4098" width="9.42578125" style="80" customWidth="1"/>
    <col min="4099" max="4099" width="8.7109375" style="80" customWidth="1"/>
    <col min="4100" max="4100" width="10" style="80" customWidth="1"/>
    <col min="4101" max="4101" width="9.140625" style="80" customWidth="1"/>
    <col min="4102" max="4102" width="10" style="80" customWidth="1"/>
    <col min="4103" max="4103" width="9.28515625" style="80" customWidth="1"/>
    <col min="4104" max="4104" width="9.5703125" style="80" customWidth="1"/>
    <col min="4105" max="4105" width="9.28515625" style="80" customWidth="1"/>
    <col min="4106" max="4351" width="11.42578125" style="80"/>
    <col min="4352" max="4352" width="10.42578125" style="80" customWidth="1"/>
    <col min="4353" max="4353" width="8.7109375" style="80" customWidth="1"/>
    <col min="4354" max="4354" width="9.42578125" style="80" customWidth="1"/>
    <col min="4355" max="4355" width="8.7109375" style="80" customWidth="1"/>
    <col min="4356" max="4356" width="10" style="80" customWidth="1"/>
    <col min="4357" max="4357" width="9.140625" style="80" customWidth="1"/>
    <col min="4358" max="4358" width="10" style="80" customWidth="1"/>
    <col min="4359" max="4359" width="9.28515625" style="80" customWidth="1"/>
    <col min="4360" max="4360" width="9.5703125" style="80" customWidth="1"/>
    <col min="4361" max="4361" width="9.28515625" style="80" customWidth="1"/>
    <col min="4362" max="4607" width="11.42578125" style="80"/>
    <col min="4608" max="4608" width="10.42578125" style="80" customWidth="1"/>
    <col min="4609" max="4609" width="8.7109375" style="80" customWidth="1"/>
    <col min="4610" max="4610" width="9.42578125" style="80" customWidth="1"/>
    <col min="4611" max="4611" width="8.7109375" style="80" customWidth="1"/>
    <col min="4612" max="4612" width="10" style="80" customWidth="1"/>
    <col min="4613" max="4613" width="9.140625" style="80" customWidth="1"/>
    <col min="4614" max="4614" width="10" style="80" customWidth="1"/>
    <col min="4615" max="4615" width="9.28515625" style="80" customWidth="1"/>
    <col min="4616" max="4616" width="9.5703125" style="80" customWidth="1"/>
    <col min="4617" max="4617" width="9.28515625" style="80" customWidth="1"/>
    <col min="4618" max="4863" width="11.42578125" style="80"/>
    <col min="4864" max="4864" width="10.42578125" style="80" customWidth="1"/>
    <col min="4865" max="4865" width="8.7109375" style="80" customWidth="1"/>
    <col min="4866" max="4866" width="9.42578125" style="80" customWidth="1"/>
    <col min="4867" max="4867" width="8.7109375" style="80" customWidth="1"/>
    <col min="4868" max="4868" width="10" style="80" customWidth="1"/>
    <col min="4869" max="4869" width="9.140625" style="80" customWidth="1"/>
    <col min="4870" max="4870" width="10" style="80" customWidth="1"/>
    <col min="4871" max="4871" width="9.28515625" style="80" customWidth="1"/>
    <col min="4872" max="4872" width="9.5703125" style="80" customWidth="1"/>
    <col min="4873" max="4873" width="9.28515625" style="80" customWidth="1"/>
    <col min="4874" max="5119" width="11.42578125" style="80"/>
    <col min="5120" max="5120" width="10.42578125" style="80" customWidth="1"/>
    <col min="5121" max="5121" width="8.7109375" style="80" customWidth="1"/>
    <col min="5122" max="5122" width="9.42578125" style="80" customWidth="1"/>
    <col min="5123" max="5123" width="8.7109375" style="80" customWidth="1"/>
    <col min="5124" max="5124" width="10" style="80" customWidth="1"/>
    <col min="5125" max="5125" width="9.140625" style="80" customWidth="1"/>
    <col min="5126" max="5126" width="10" style="80" customWidth="1"/>
    <col min="5127" max="5127" width="9.28515625" style="80" customWidth="1"/>
    <col min="5128" max="5128" width="9.5703125" style="80" customWidth="1"/>
    <col min="5129" max="5129" width="9.28515625" style="80" customWidth="1"/>
    <col min="5130" max="5375" width="11.42578125" style="80"/>
    <col min="5376" max="5376" width="10.42578125" style="80" customWidth="1"/>
    <col min="5377" max="5377" width="8.7109375" style="80" customWidth="1"/>
    <col min="5378" max="5378" width="9.42578125" style="80" customWidth="1"/>
    <col min="5379" max="5379" width="8.7109375" style="80" customWidth="1"/>
    <col min="5380" max="5380" width="10" style="80" customWidth="1"/>
    <col min="5381" max="5381" width="9.140625" style="80" customWidth="1"/>
    <col min="5382" max="5382" width="10" style="80" customWidth="1"/>
    <col min="5383" max="5383" width="9.28515625" style="80" customWidth="1"/>
    <col min="5384" max="5384" width="9.5703125" style="80" customWidth="1"/>
    <col min="5385" max="5385" width="9.28515625" style="80" customWidth="1"/>
    <col min="5386" max="5631" width="11.42578125" style="80"/>
    <col min="5632" max="5632" width="10.42578125" style="80" customWidth="1"/>
    <col min="5633" max="5633" width="8.7109375" style="80" customWidth="1"/>
    <col min="5634" max="5634" width="9.42578125" style="80" customWidth="1"/>
    <col min="5635" max="5635" width="8.7109375" style="80" customWidth="1"/>
    <col min="5636" max="5636" width="10" style="80" customWidth="1"/>
    <col min="5637" max="5637" width="9.140625" style="80" customWidth="1"/>
    <col min="5638" max="5638" width="10" style="80" customWidth="1"/>
    <col min="5639" max="5639" width="9.28515625" style="80" customWidth="1"/>
    <col min="5640" max="5640" width="9.5703125" style="80" customWidth="1"/>
    <col min="5641" max="5641" width="9.28515625" style="80" customWidth="1"/>
    <col min="5642" max="5887" width="11.42578125" style="80"/>
    <col min="5888" max="5888" width="10.42578125" style="80" customWidth="1"/>
    <col min="5889" max="5889" width="8.7109375" style="80" customWidth="1"/>
    <col min="5890" max="5890" width="9.42578125" style="80" customWidth="1"/>
    <col min="5891" max="5891" width="8.7109375" style="80" customWidth="1"/>
    <col min="5892" max="5892" width="10" style="80" customWidth="1"/>
    <col min="5893" max="5893" width="9.140625" style="80" customWidth="1"/>
    <col min="5894" max="5894" width="10" style="80" customWidth="1"/>
    <col min="5895" max="5895" width="9.28515625" style="80" customWidth="1"/>
    <col min="5896" max="5896" width="9.5703125" style="80" customWidth="1"/>
    <col min="5897" max="5897" width="9.28515625" style="80" customWidth="1"/>
    <col min="5898" max="6143" width="11.42578125" style="80"/>
    <col min="6144" max="6144" width="10.42578125" style="80" customWidth="1"/>
    <col min="6145" max="6145" width="8.7109375" style="80" customWidth="1"/>
    <col min="6146" max="6146" width="9.42578125" style="80" customWidth="1"/>
    <col min="6147" max="6147" width="8.7109375" style="80" customWidth="1"/>
    <col min="6148" max="6148" width="10" style="80" customWidth="1"/>
    <col min="6149" max="6149" width="9.140625" style="80" customWidth="1"/>
    <col min="6150" max="6150" width="10" style="80" customWidth="1"/>
    <col min="6151" max="6151" width="9.28515625" style="80" customWidth="1"/>
    <col min="6152" max="6152" width="9.5703125" style="80" customWidth="1"/>
    <col min="6153" max="6153" width="9.28515625" style="80" customWidth="1"/>
    <col min="6154" max="6399" width="11.42578125" style="80"/>
    <col min="6400" max="6400" width="10.42578125" style="80" customWidth="1"/>
    <col min="6401" max="6401" width="8.7109375" style="80" customWidth="1"/>
    <col min="6402" max="6402" width="9.42578125" style="80" customWidth="1"/>
    <col min="6403" max="6403" width="8.7109375" style="80" customWidth="1"/>
    <col min="6404" max="6404" width="10" style="80" customWidth="1"/>
    <col min="6405" max="6405" width="9.140625" style="80" customWidth="1"/>
    <col min="6406" max="6406" width="10" style="80" customWidth="1"/>
    <col min="6407" max="6407" width="9.28515625" style="80" customWidth="1"/>
    <col min="6408" max="6408" width="9.5703125" style="80" customWidth="1"/>
    <col min="6409" max="6409" width="9.28515625" style="80" customWidth="1"/>
    <col min="6410" max="6655" width="11.42578125" style="80"/>
    <col min="6656" max="6656" width="10.42578125" style="80" customWidth="1"/>
    <col min="6657" max="6657" width="8.7109375" style="80" customWidth="1"/>
    <col min="6658" max="6658" width="9.42578125" style="80" customWidth="1"/>
    <col min="6659" max="6659" width="8.7109375" style="80" customWidth="1"/>
    <col min="6660" max="6660" width="10" style="80" customWidth="1"/>
    <col min="6661" max="6661" width="9.140625" style="80" customWidth="1"/>
    <col min="6662" max="6662" width="10" style="80" customWidth="1"/>
    <col min="6663" max="6663" width="9.28515625" style="80" customWidth="1"/>
    <col min="6664" max="6664" width="9.5703125" style="80" customWidth="1"/>
    <col min="6665" max="6665" width="9.28515625" style="80" customWidth="1"/>
    <col min="6666" max="6911" width="11.42578125" style="80"/>
    <col min="6912" max="6912" width="10.42578125" style="80" customWidth="1"/>
    <col min="6913" max="6913" width="8.7109375" style="80" customWidth="1"/>
    <col min="6914" max="6914" width="9.42578125" style="80" customWidth="1"/>
    <col min="6915" max="6915" width="8.7109375" style="80" customWidth="1"/>
    <col min="6916" max="6916" width="10" style="80" customWidth="1"/>
    <col min="6917" max="6917" width="9.140625" style="80" customWidth="1"/>
    <col min="6918" max="6918" width="10" style="80" customWidth="1"/>
    <col min="6919" max="6919" width="9.28515625" style="80" customWidth="1"/>
    <col min="6920" max="6920" width="9.5703125" style="80" customWidth="1"/>
    <col min="6921" max="6921" width="9.28515625" style="80" customWidth="1"/>
    <col min="6922" max="7167" width="11.42578125" style="80"/>
    <col min="7168" max="7168" width="10.42578125" style="80" customWidth="1"/>
    <col min="7169" max="7169" width="8.7109375" style="80" customWidth="1"/>
    <col min="7170" max="7170" width="9.42578125" style="80" customWidth="1"/>
    <col min="7171" max="7171" width="8.7109375" style="80" customWidth="1"/>
    <col min="7172" max="7172" width="10" style="80" customWidth="1"/>
    <col min="7173" max="7173" width="9.140625" style="80" customWidth="1"/>
    <col min="7174" max="7174" width="10" style="80" customWidth="1"/>
    <col min="7175" max="7175" width="9.28515625" style="80" customWidth="1"/>
    <col min="7176" max="7176" width="9.5703125" style="80" customWidth="1"/>
    <col min="7177" max="7177" width="9.28515625" style="80" customWidth="1"/>
    <col min="7178" max="7423" width="11.42578125" style="80"/>
    <col min="7424" max="7424" width="10.42578125" style="80" customWidth="1"/>
    <col min="7425" max="7425" width="8.7109375" style="80" customWidth="1"/>
    <col min="7426" max="7426" width="9.42578125" style="80" customWidth="1"/>
    <col min="7427" max="7427" width="8.7109375" style="80" customWidth="1"/>
    <col min="7428" max="7428" width="10" style="80" customWidth="1"/>
    <col min="7429" max="7429" width="9.140625" style="80" customWidth="1"/>
    <col min="7430" max="7430" width="10" style="80" customWidth="1"/>
    <col min="7431" max="7431" width="9.28515625" style="80" customWidth="1"/>
    <col min="7432" max="7432" width="9.5703125" style="80" customWidth="1"/>
    <col min="7433" max="7433" width="9.28515625" style="80" customWidth="1"/>
    <col min="7434" max="7679" width="11.42578125" style="80"/>
    <col min="7680" max="7680" width="10.42578125" style="80" customWidth="1"/>
    <col min="7681" max="7681" width="8.7109375" style="80" customWidth="1"/>
    <col min="7682" max="7682" width="9.42578125" style="80" customWidth="1"/>
    <col min="7683" max="7683" width="8.7109375" style="80" customWidth="1"/>
    <col min="7684" max="7684" width="10" style="80" customWidth="1"/>
    <col min="7685" max="7685" width="9.140625" style="80" customWidth="1"/>
    <col min="7686" max="7686" width="10" style="80" customWidth="1"/>
    <col min="7687" max="7687" width="9.28515625" style="80" customWidth="1"/>
    <col min="7688" max="7688" width="9.5703125" style="80" customWidth="1"/>
    <col min="7689" max="7689" width="9.28515625" style="80" customWidth="1"/>
    <col min="7690" max="7935" width="11.42578125" style="80"/>
    <col min="7936" max="7936" width="10.42578125" style="80" customWidth="1"/>
    <col min="7937" max="7937" width="8.7109375" style="80" customWidth="1"/>
    <col min="7938" max="7938" width="9.42578125" style="80" customWidth="1"/>
    <col min="7939" max="7939" width="8.7109375" style="80" customWidth="1"/>
    <col min="7940" max="7940" width="10" style="80" customWidth="1"/>
    <col min="7941" max="7941" width="9.140625" style="80" customWidth="1"/>
    <col min="7942" max="7942" width="10" style="80" customWidth="1"/>
    <col min="7943" max="7943" width="9.28515625" style="80" customWidth="1"/>
    <col min="7944" max="7944" width="9.5703125" style="80" customWidth="1"/>
    <col min="7945" max="7945" width="9.28515625" style="80" customWidth="1"/>
    <col min="7946" max="8191" width="11.42578125" style="80"/>
    <col min="8192" max="8192" width="10.42578125" style="80" customWidth="1"/>
    <col min="8193" max="8193" width="8.7109375" style="80" customWidth="1"/>
    <col min="8194" max="8194" width="9.42578125" style="80" customWidth="1"/>
    <col min="8195" max="8195" width="8.7109375" style="80" customWidth="1"/>
    <col min="8196" max="8196" width="10" style="80" customWidth="1"/>
    <col min="8197" max="8197" width="9.140625" style="80" customWidth="1"/>
    <col min="8198" max="8198" width="10" style="80" customWidth="1"/>
    <col min="8199" max="8199" width="9.28515625" style="80" customWidth="1"/>
    <col min="8200" max="8200" width="9.5703125" style="80" customWidth="1"/>
    <col min="8201" max="8201" width="9.28515625" style="80" customWidth="1"/>
    <col min="8202" max="8447" width="11.42578125" style="80"/>
    <col min="8448" max="8448" width="10.42578125" style="80" customWidth="1"/>
    <col min="8449" max="8449" width="8.7109375" style="80" customWidth="1"/>
    <col min="8450" max="8450" width="9.42578125" style="80" customWidth="1"/>
    <col min="8451" max="8451" width="8.7109375" style="80" customWidth="1"/>
    <col min="8452" max="8452" width="10" style="80" customWidth="1"/>
    <col min="8453" max="8453" width="9.140625" style="80" customWidth="1"/>
    <col min="8454" max="8454" width="10" style="80" customWidth="1"/>
    <col min="8455" max="8455" width="9.28515625" style="80" customWidth="1"/>
    <col min="8456" max="8456" width="9.5703125" style="80" customWidth="1"/>
    <col min="8457" max="8457" width="9.28515625" style="80" customWidth="1"/>
    <col min="8458" max="8703" width="11.42578125" style="80"/>
    <col min="8704" max="8704" width="10.42578125" style="80" customWidth="1"/>
    <col min="8705" max="8705" width="8.7109375" style="80" customWidth="1"/>
    <col min="8706" max="8706" width="9.42578125" style="80" customWidth="1"/>
    <col min="8707" max="8707" width="8.7109375" style="80" customWidth="1"/>
    <col min="8708" max="8708" width="10" style="80" customWidth="1"/>
    <col min="8709" max="8709" width="9.140625" style="80" customWidth="1"/>
    <col min="8710" max="8710" width="10" style="80" customWidth="1"/>
    <col min="8711" max="8711" width="9.28515625" style="80" customWidth="1"/>
    <col min="8712" max="8712" width="9.5703125" style="80" customWidth="1"/>
    <col min="8713" max="8713" width="9.28515625" style="80" customWidth="1"/>
    <col min="8714" max="8959" width="11.42578125" style="80"/>
    <col min="8960" max="8960" width="10.42578125" style="80" customWidth="1"/>
    <col min="8961" max="8961" width="8.7109375" style="80" customWidth="1"/>
    <col min="8962" max="8962" width="9.42578125" style="80" customWidth="1"/>
    <col min="8963" max="8963" width="8.7109375" style="80" customWidth="1"/>
    <col min="8964" max="8964" width="10" style="80" customWidth="1"/>
    <col min="8965" max="8965" width="9.140625" style="80" customWidth="1"/>
    <col min="8966" max="8966" width="10" style="80" customWidth="1"/>
    <col min="8967" max="8967" width="9.28515625" style="80" customWidth="1"/>
    <col min="8968" max="8968" width="9.5703125" style="80" customWidth="1"/>
    <col min="8969" max="8969" width="9.28515625" style="80" customWidth="1"/>
    <col min="8970" max="9215" width="11.42578125" style="80"/>
    <col min="9216" max="9216" width="10.42578125" style="80" customWidth="1"/>
    <col min="9217" max="9217" width="8.7109375" style="80" customWidth="1"/>
    <col min="9218" max="9218" width="9.42578125" style="80" customWidth="1"/>
    <col min="9219" max="9219" width="8.7109375" style="80" customWidth="1"/>
    <col min="9220" max="9220" width="10" style="80" customWidth="1"/>
    <col min="9221" max="9221" width="9.140625" style="80" customWidth="1"/>
    <col min="9222" max="9222" width="10" style="80" customWidth="1"/>
    <col min="9223" max="9223" width="9.28515625" style="80" customWidth="1"/>
    <col min="9224" max="9224" width="9.5703125" style="80" customWidth="1"/>
    <col min="9225" max="9225" width="9.28515625" style="80" customWidth="1"/>
    <col min="9226" max="9471" width="11.42578125" style="80"/>
    <col min="9472" max="9472" width="10.42578125" style="80" customWidth="1"/>
    <col min="9473" max="9473" width="8.7109375" style="80" customWidth="1"/>
    <col min="9474" max="9474" width="9.42578125" style="80" customWidth="1"/>
    <col min="9475" max="9475" width="8.7109375" style="80" customWidth="1"/>
    <col min="9476" max="9476" width="10" style="80" customWidth="1"/>
    <col min="9477" max="9477" width="9.140625" style="80" customWidth="1"/>
    <col min="9478" max="9478" width="10" style="80" customWidth="1"/>
    <col min="9479" max="9479" width="9.28515625" style="80" customWidth="1"/>
    <col min="9480" max="9480" width="9.5703125" style="80" customWidth="1"/>
    <col min="9481" max="9481" width="9.28515625" style="80" customWidth="1"/>
    <col min="9482" max="9727" width="11.42578125" style="80"/>
    <col min="9728" max="9728" width="10.42578125" style="80" customWidth="1"/>
    <col min="9729" max="9729" width="8.7109375" style="80" customWidth="1"/>
    <col min="9730" max="9730" width="9.42578125" style="80" customWidth="1"/>
    <col min="9731" max="9731" width="8.7109375" style="80" customWidth="1"/>
    <col min="9732" max="9732" width="10" style="80" customWidth="1"/>
    <col min="9733" max="9733" width="9.140625" style="80" customWidth="1"/>
    <col min="9734" max="9734" width="10" style="80" customWidth="1"/>
    <col min="9735" max="9735" width="9.28515625" style="80" customWidth="1"/>
    <col min="9736" max="9736" width="9.5703125" style="80" customWidth="1"/>
    <col min="9737" max="9737" width="9.28515625" style="80" customWidth="1"/>
    <col min="9738" max="9983" width="11.42578125" style="80"/>
    <col min="9984" max="9984" width="10.42578125" style="80" customWidth="1"/>
    <col min="9985" max="9985" width="8.7109375" style="80" customWidth="1"/>
    <col min="9986" max="9986" width="9.42578125" style="80" customWidth="1"/>
    <col min="9987" max="9987" width="8.7109375" style="80" customWidth="1"/>
    <col min="9988" max="9988" width="10" style="80" customWidth="1"/>
    <col min="9989" max="9989" width="9.140625" style="80" customWidth="1"/>
    <col min="9990" max="9990" width="10" style="80" customWidth="1"/>
    <col min="9991" max="9991" width="9.28515625" style="80" customWidth="1"/>
    <col min="9992" max="9992" width="9.5703125" style="80" customWidth="1"/>
    <col min="9993" max="9993" width="9.28515625" style="80" customWidth="1"/>
    <col min="9994" max="10239" width="11.42578125" style="80"/>
    <col min="10240" max="10240" width="10.42578125" style="80" customWidth="1"/>
    <col min="10241" max="10241" width="8.7109375" style="80" customWidth="1"/>
    <col min="10242" max="10242" width="9.42578125" style="80" customWidth="1"/>
    <col min="10243" max="10243" width="8.7109375" style="80" customWidth="1"/>
    <col min="10244" max="10244" width="10" style="80" customWidth="1"/>
    <col min="10245" max="10245" width="9.140625" style="80" customWidth="1"/>
    <col min="10246" max="10246" width="10" style="80" customWidth="1"/>
    <col min="10247" max="10247" width="9.28515625" style="80" customWidth="1"/>
    <col min="10248" max="10248" width="9.5703125" style="80" customWidth="1"/>
    <col min="10249" max="10249" width="9.28515625" style="80" customWidth="1"/>
    <col min="10250" max="10495" width="11.42578125" style="80"/>
    <col min="10496" max="10496" width="10.42578125" style="80" customWidth="1"/>
    <col min="10497" max="10497" width="8.7109375" style="80" customWidth="1"/>
    <col min="10498" max="10498" width="9.42578125" style="80" customWidth="1"/>
    <col min="10499" max="10499" width="8.7109375" style="80" customWidth="1"/>
    <col min="10500" max="10500" width="10" style="80" customWidth="1"/>
    <col min="10501" max="10501" width="9.140625" style="80" customWidth="1"/>
    <col min="10502" max="10502" width="10" style="80" customWidth="1"/>
    <col min="10503" max="10503" width="9.28515625" style="80" customWidth="1"/>
    <col min="10504" max="10504" width="9.5703125" style="80" customWidth="1"/>
    <col min="10505" max="10505" width="9.28515625" style="80" customWidth="1"/>
    <col min="10506" max="10751" width="11.42578125" style="80"/>
    <col min="10752" max="10752" width="10.42578125" style="80" customWidth="1"/>
    <col min="10753" max="10753" width="8.7109375" style="80" customWidth="1"/>
    <col min="10754" max="10754" width="9.42578125" style="80" customWidth="1"/>
    <col min="10755" max="10755" width="8.7109375" style="80" customWidth="1"/>
    <col min="10756" max="10756" width="10" style="80" customWidth="1"/>
    <col min="10757" max="10757" width="9.140625" style="80" customWidth="1"/>
    <col min="10758" max="10758" width="10" style="80" customWidth="1"/>
    <col min="10759" max="10759" width="9.28515625" style="80" customWidth="1"/>
    <col min="10760" max="10760" width="9.5703125" style="80" customWidth="1"/>
    <col min="10761" max="10761" width="9.28515625" style="80" customWidth="1"/>
    <col min="10762" max="11007" width="11.42578125" style="80"/>
    <col min="11008" max="11008" width="10.42578125" style="80" customWidth="1"/>
    <col min="11009" max="11009" width="8.7109375" style="80" customWidth="1"/>
    <col min="11010" max="11010" width="9.42578125" style="80" customWidth="1"/>
    <col min="11011" max="11011" width="8.7109375" style="80" customWidth="1"/>
    <col min="11012" max="11012" width="10" style="80" customWidth="1"/>
    <col min="11013" max="11013" width="9.140625" style="80" customWidth="1"/>
    <col min="11014" max="11014" width="10" style="80" customWidth="1"/>
    <col min="11015" max="11015" width="9.28515625" style="80" customWidth="1"/>
    <col min="11016" max="11016" width="9.5703125" style="80" customWidth="1"/>
    <col min="11017" max="11017" width="9.28515625" style="80" customWidth="1"/>
    <col min="11018" max="11263" width="11.42578125" style="80"/>
    <col min="11264" max="11264" width="10.42578125" style="80" customWidth="1"/>
    <col min="11265" max="11265" width="8.7109375" style="80" customWidth="1"/>
    <col min="11266" max="11266" width="9.42578125" style="80" customWidth="1"/>
    <col min="11267" max="11267" width="8.7109375" style="80" customWidth="1"/>
    <col min="11268" max="11268" width="10" style="80" customWidth="1"/>
    <col min="11269" max="11269" width="9.140625" style="80" customWidth="1"/>
    <col min="11270" max="11270" width="10" style="80" customWidth="1"/>
    <col min="11271" max="11271" width="9.28515625" style="80" customWidth="1"/>
    <col min="11272" max="11272" width="9.5703125" style="80" customWidth="1"/>
    <col min="11273" max="11273" width="9.28515625" style="80" customWidth="1"/>
    <col min="11274" max="11519" width="11.42578125" style="80"/>
    <col min="11520" max="11520" width="10.42578125" style="80" customWidth="1"/>
    <col min="11521" max="11521" width="8.7109375" style="80" customWidth="1"/>
    <col min="11522" max="11522" width="9.42578125" style="80" customWidth="1"/>
    <col min="11523" max="11523" width="8.7109375" style="80" customWidth="1"/>
    <col min="11524" max="11524" width="10" style="80" customWidth="1"/>
    <col min="11525" max="11525" width="9.140625" style="80" customWidth="1"/>
    <col min="11526" max="11526" width="10" style="80" customWidth="1"/>
    <col min="11527" max="11527" width="9.28515625" style="80" customWidth="1"/>
    <col min="11528" max="11528" width="9.5703125" style="80" customWidth="1"/>
    <col min="11529" max="11529" width="9.28515625" style="80" customWidth="1"/>
    <col min="11530" max="11775" width="11.42578125" style="80"/>
    <col min="11776" max="11776" width="10.42578125" style="80" customWidth="1"/>
    <col min="11777" max="11777" width="8.7109375" style="80" customWidth="1"/>
    <col min="11778" max="11778" width="9.42578125" style="80" customWidth="1"/>
    <col min="11779" max="11779" width="8.7109375" style="80" customWidth="1"/>
    <col min="11780" max="11780" width="10" style="80" customWidth="1"/>
    <col min="11781" max="11781" width="9.140625" style="80" customWidth="1"/>
    <col min="11782" max="11782" width="10" style="80" customWidth="1"/>
    <col min="11783" max="11783" width="9.28515625" style="80" customWidth="1"/>
    <col min="11784" max="11784" width="9.5703125" style="80" customWidth="1"/>
    <col min="11785" max="11785" width="9.28515625" style="80" customWidth="1"/>
    <col min="11786" max="12031" width="11.42578125" style="80"/>
    <col min="12032" max="12032" width="10.42578125" style="80" customWidth="1"/>
    <col min="12033" max="12033" width="8.7109375" style="80" customWidth="1"/>
    <col min="12034" max="12034" width="9.42578125" style="80" customWidth="1"/>
    <col min="12035" max="12035" width="8.7109375" style="80" customWidth="1"/>
    <col min="12036" max="12036" width="10" style="80" customWidth="1"/>
    <col min="12037" max="12037" width="9.140625" style="80" customWidth="1"/>
    <col min="12038" max="12038" width="10" style="80" customWidth="1"/>
    <col min="12039" max="12039" width="9.28515625" style="80" customWidth="1"/>
    <col min="12040" max="12040" width="9.5703125" style="80" customWidth="1"/>
    <col min="12041" max="12041" width="9.28515625" style="80" customWidth="1"/>
    <col min="12042" max="12287" width="11.42578125" style="80"/>
    <col min="12288" max="12288" width="10.42578125" style="80" customWidth="1"/>
    <col min="12289" max="12289" width="8.7109375" style="80" customWidth="1"/>
    <col min="12290" max="12290" width="9.42578125" style="80" customWidth="1"/>
    <col min="12291" max="12291" width="8.7109375" style="80" customWidth="1"/>
    <col min="12292" max="12292" width="10" style="80" customWidth="1"/>
    <col min="12293" max="12293" width="9.140625" style="80" customWidth="1"/>
    <col min="12294" max="12294" width="10" style="80" customWidth="1"/>
    <col min="12295" max="12295" width="9.28515625" style="80" customWidth="1"/>
    <col min="12296" max="12296" width="9.5703125" style="80" customWidth="1"/>
    <col min="12297" max="12297" width="9.28515625" style="80" customWidth="1"/>
    <col min="12298" max="12543" width="11.42578125" style="80"/>
    <col min="12544" max="12544" width="10.42578125" style="80" customWidth="1"/>
    <col min="12545" max="12545" width="8.7109375" style="80" customWidth="1"/>
    <col min="12546" max="12546" width="9.42578125" style="80" customWidth="1"/>
    <col min="12547" max="12547" width="8.7109375" style="80" customWidth="1"/>
    <col min="12548" max="12548" width="10" style="80" customWidth="1"/>
    <col min="12549" max="12549" width="9.140625" style="80" customWidth="1"/>
    <col min="12550" max="12550" width="10" style="80" customWidth="1"/>
    <col min="12551" max="12551" width="9.28515625" style="80" customWidth="1"/>
    <col min="12552" max="12552" width="9.5703125" style="80" customWidth="1"/>
    <col min="12553" max="12553" width="9.28515625" style="80" customWidth="1"/>
    <col min="12554" max="12799" width="11.42578125" style="80"/>
    <col min="12800" max="12800" width="10.42578125" style="80" customWidth="1"/>
    <col min="12801" max="12801" width="8.7109375" style="80" customWidth="1"/>
    <col min="12802" max="12802" width="9.42578125" style="80" customWidth="1"/>
    <col min="12803" max="12803" width="8.7109375" style="80" customWidth="1"/>
    <col min="12804" max="12804" width="10" style="80" customWidth="1"/>
    <col min="12805" max="12805" width="9.140625" style="80" customWidth="1"/>
    <col min="12806" max="12806" width="10" style="80" customWidth="1"/>
    <col min="12807" max="12807" width="9.28515625" style="80" customWidth="1"/>
    <col min="12808" max="12808" width="9.5703125" style="80" customWidth="1"/>
    <col min="12809" max="12809" width="9.28515625" style="80" customWidth="1"/>
    <col min="12810" max="13055" width="11.42578125" style="80"/>
    <col min="13056" max="13056" width="10.42578125" style="80" customWidth="1"/>
    <col min="13057" max="13057" width="8.7109375" style="80" customWidth="1"/>
    <col min="13058" max="13058" width="9.42578125" style="80" customWidth="1"/>
    <col min="13059" max="13059" width="8.7109375" style="80" customWidth="1"/>
    <col min="13060" max="13060" width="10" style="80" customWidth="1"/>
    <col min="13061" max="13061" width="9.140625" style="80" customWidth="1"/>
    <col min="13062" max="13062" width="10" style="80" customWidth="1"/>
    <col min="13063" max="13063" width="9.28515625" style="80" customWidth="1"/>
    <col min="13064" max="13064" width="9.5703125" style="80" customWidth="1"/>
    <col min="13065" max="13065" width="9.28515625" style="80" customWidth="1"/>
    <col min="13066" max="13311" width="11.42578125" style="80"/>
    <col min="13312" max="13312" width="10.42578125" style="80" customWidth="1"/>
    <col min="13313" max="13313" width="8.7109375" style="80" customWidth="1"/>
    <col min="13314" max="13314" width="9.42578125" style="80" customWidth="1"/>
    <col min="13315" max="13315" width="8.7109375" style="80" customWidth="1"/>
    <col min="13316" max="13316" width="10" style="80" customWidth="1"/>
    <col min="13317" max="13317" width="9.140625" style="80" customWidth="1"/>
    <col min="13318" max="13318" width="10" style="80" customWidth="1"/>
    <col min="13319" max="13319" width="9.28515625" style="80" customWidth="1"/>
    <col min="13320" max="13320" width="9.5703125" style="80" customWidth="1"/>
    <col min="13321" max="13321" width="9.28515625" style="80" customWidth="1"/>
    <col min="13322" max="13567" width="11.42578125" style="80"/>
    <col min="13568" max="13568" width="10.42578125" style="80" customWidth="1"/>
    <col min="13569" max="13569" width="8.7109375" style="80" customWidth="1"/>
    <col min="13570" max="13570" width="9.42578125" style="80" customWidth="1"/>
    <col min="13571" max="13571" width="8.7109375" style="80" customWidth="1"/>
    <col min="13572" max="13572" width="10" style="80" customWidth="1"/>
    <col min="13573" max="13573" width="9.140625" style="80" customWidth="1"/>
    <col min="13574" max="13574" width="10" style="80" customWidth="1"/>
    <col min="13575" max="13575" width="9.28515625" style="80" customWidth="1"/>
    <col min="13576" max="13576" width="9.5703125" style="80" customWidth="1"/>
    <col min="13577" max="13577" width="9.28515625" style="80" customWidth="1"/>
    <col min="13578" max="13823" width="11.42578125" style="80"/>
    <col min="13824" max="13824" width="10.42578125" style="80" customWidth="1"/>
    <col min="13825" max="13825" width="8.7109375" style="80" customWidth="1"/>
    <col min="13826" max="13826" width="9.42578125" style="80" customWidth="1"/>
    <col min="13827" max="13827" width="8.7109375" style="80" customWidth="1"/>
    <col min="13828" max="13828" width="10" style="80" customWidth="1"/>
    <col min="13829" max="13829" width="9.140625" style="80" customWidth="1"/>
    <col min="13830" max="13830" width="10" style="80" customWidth="1"/>
    <col min="13831" max="13831" width="9.28515625" style="80" customWidth="1"/>
    <col min="13832" max="13832" width="9.5703125" style="80" customWidth="1"/>
    <col min="13833" max="13833" width="9.28515625" style="80" customWidth="1"/>
    <col min="13834" max="14079" width="11.42578125" style="80"/>
    <col min="14080" max="14080" width="10.42578125" style="80" customWidth="1"/>
    <col min="14081" max="14081" width="8.7109375" style="80" customWidth="1"/>
    <col min="14082" max="14082" width="9.42578125" style="80" customWidth="1"/>
    <col min="14083" max="14083" width="8.7109375" style="80" customWidth="1"/>
    <col min="14084" max="14084" width="10" style="80" customWidth="1"/>
    <col min="14085" max="14085" width="9.140625" style="80" customWidth="1"/>
    <col min="14086" max="14086" width="10" style="80" customWidth="1"/>
    <col min="14087" max="14087" width="9.28515625" style="80" customWidth="1"/>
    <col min="14088" max="14088" width="9.5703125" style="80" customWidth="1"/>
    <col min="14089" max="14089" width="9.28515625" style="80" customWidth="1"/>
    <col min="14090" max="14335" width="11.42578125" style="80"/>
    <col min="14336" max="14336" width="10.42578125" style="80" customWidth="1"/>
    <col min="14337" max="14337" width="8.7109375" style="80" customWidth="1"/>
    <col min="14338" max="14338" width="9.42578125" style="80" customWidth="1"/>
    <col min="14339" max="14339" width="8.7109375" style="80" customWidth="1"/>
    <col min="14340" max="14340" width="10" style="80" customWidth="1"/>
    <col min="14341" max="14341" width="9.140625" style="80" customWidth="1"/>
    <col min="14342" max="14342" width="10" style="80" customWidth="1"/>
    <col min="14343" max="14343" width="9.28515625" style="80" customWidth="1"/>
    <col min="14344" max="14344" width="9.5703125" style="80" customWidth="1"/>
    <col min="14345" max="14345" width="9.28515625" style="80" customWidth="1"/>
    <col min="14346" max="14591" width="11.42578125" style="80"/>
    <col min="14592" max="14592" width="10.42578125" style="80" customWidth="1"/>
    <col min="14593" max="14593" width="8.7109375" style="80" customWidth="1"/>
    <col min="14594" max="14594" width="9.42578125" style="80" customWidth="1"/>
    <col min="14595" max="14595" width="8.7109375" style="80" customWidth="1"/>
    <col min="14596" max="14596" width="10" style="80" customWidth="1"/>
    <col min="14597" max="14597" width="9.140625" style="80" customWidth="1"/>
    <col min="14598" max="14598" width="10" style="80" customWidth="1"/>
    <col min="14599" max="14599" width="9.28515625" style="80" customWidth="1"/>
    <col min="14600" max="14600" width="9.5703125" style="80" customWidth="1"/>
    <col min="14601" max="14601" width="9.28515625" style="80" customWidth="1"/>
    <col min="14602" max="14847" width="11.42578125" style="80"/>
    <col min="14848" max="14848" width="10.42578125" style="80" customWidth="1"/>
    <col min="14849" max="14849" width="8.7109375" style="80" customWidth="1"/>
    <col min="14850" max="14850" width="9.42578125" style="80" customWidth="1"/>
    <col min="14851" max="14851" width="8.7109375" style="80" customWidth="1"/>
    <col min="14852" max="14852" width="10" style="80" customWidth="1"/>
    <col min="14853" max="14853" width="9.140625" style="80" customWidth="1"/>
    <col min="14854" max="14854" width="10" style="80" customWidth="1"/>
    <col min="14855" max="14855" width="9.28515625" style="80" customWidth="1"/>
    <col min="14856" max="14856" width="9.5703125" style="80" customWidth="1"/>
    <col min="14857" max="14857" width="9.28515625" style="80" customWidth="1"/>
    <col min="14858" max="15103" width="11.42578125" style="80"/>
    <col min="15104" max="15104" width="10.42578125" style="80" customWidth="1"/>
    <col min="15105" max="15105" width="8.7109375" style="80" customWidth="1"/>
    <col min="15106" max="15106" width="9.42578125" style="80" customWidth="1"/>
    <col min="15107" max="15107" width="8.7109375" style="80" customWidth="1"/>
    <col min="15108" max="15108" width="10" style="80" customWidth="1"/>
    <col min="15109" max="15109" width="9.140625" style="80" customWidth="1"/>
    <col min="15110" max="15110" width="10" style="80" customWidth="1"/>
    <col min="15111" max="15111" width="9.28515625" style="80" customWidth="1"/>
    <col min="15112" max="15112" width="9.5703125" style="80" customWidth="1"/>
    <col min="15113" max="15113" width="9.28515625" style="80" customWidth="1"/>
    <col min="15114" max="15359" width="11.42578125" style="80"/>
    <col min="15360" max="15360" width="10.42578125" style="80" customWidth="1"/>
    <col min="15361" max="15361" width="8.7109375" style="80" customWidth="1"/>
    <col min="15362" max="15362" width="9.42578125" style="80" customWidth="1"/>
    <col min="15363" max="15363" width="8.7109375" style="80" customWidth="1"/>
    <col min="15364" max="15364" width="10" style="80" customWidth="1"/>
    <col min="15365" max="15365" width="9.140625" style="80" customWidth="1"/>
    <col min="15366" max="15366" width="10" style="80" customWidth="1"/>
    <col min="15367" max="15367" width="9.28515625" style="80" customWidth="1"/>
    <col min="15368" max="15368" width="9.5703125" style="80" customWidth="1"/>
    <col min="15369" max="15369" width="9.28515625" style="80" customWidth="1"/>
    <col min="15370" max="15615" width="11.42578125" style="80"/>
    <col min="15616" max="15616" width="10.42578125" style="80" customWidth="1"/>
    <col min="15617" max="15617" width="8.7109375" style="80" customWidth="1"/>
    <col min="15618" max="15618" width="9.42578125" style="80" customWidth="1"/>
    <col min="15619" max="15619" width="8.7109375" style="80" customWidth="1"/>
    <col min="15620" max="15620" width="10" style="80" customWidth="1"/>
    <col min="15621" max="15621" width="9.140625" style="80" customWidth="1"/>
    <col min="15622" max="15622" width="10" style="80" customWidth="1"/>
    <col min="15623" max="15623" width="9.28515625" style="80" customWidth="1"/>
    <col min="15624" max="15624" width="9.5703125" style="80" customWidth="1"/>
    <col min="15625" max="15625" width="9.28515625" style="80" customWidth="1"/>
    <col min="15626" max="15871" width="11.42578125" style="80"/>
    <col min="15872" max="15872" width="10.42578125" style="80" customWidth="1"/>
    <col min="15873" max="15873" width="8.7109375" style="80" customWidth="1"/>
    <col min="15874" max="15874" width="9.42578125" style="80" customWidth="1"/>
    <col min="15875" max="15875" width="8.7109375" style="80" customWidth="1"/>
    <col min="15876" max="15876" width="10" style="80" customWidth="1"/>
    <col min="15877" max="15877" width="9.140625" style="80" customWidth="1"/>
    <col min="15878" max="15878" width="10" style="80" customWidth="1"/>
    <col min="15879" max="15879" width="9.28515625" style="80" customWidth="1"/>
    <col min="15880" max="15880" width="9.5703125" style="80" customWidth="1"/>
    <col min="15881" max="15881" width="9.28515625" style="80" customWidth="1"/>
    <col min="15882" max="16127" width="11.42578125" style="80"/>
    <col min="16128" max="16128" width="10.42578125" style="80" customWidth="1"/>
    <col min="16129" max="16129" width="8.7109375" style="80" customWidth="1"/>
    <col min="16130" max="16130" width="9.42578125" style="80" customWidth="1"/>
    <col min="16131" max="16131" width="8.7109375" style="80" customWidth="1"/>
    <col min="16132" max="16132" width="10" style="80" customWidth="1"/>
    <col min="16133" max="16133" width="9.140625" style="80" customWidth="1"/>
    <col min="16134" max="16134" width="10" style="80" customWidth="1"/>
    <col min="16135" max="16135" width="9.28515625" style="80" customWidth="1"/>
    <col min="16136" max="16136" width="9.5703125" style="80" customWidth="1"/>
    <col min="16137" max="16137" width="9.28515625" style="80" customWidth="1"/>
    <col min="16138" max="16384" width="11.42578125" style="80"/>
  </cols>
  <sheetData>
    <row r="1" spans="1:13" s="81" customFormat="1" ht="22.15" customHeight="1" x14ac:dyDescent="0.3">
      <c r="A1" s="78" t="str">
        <f>CONCATENATE(Inhalt_K5!B31,"   ",Inhalt_K5!C31)</f>
        <v xml:space="preserve">505   Entw. d. Ankünfte u. Übern. auf Campingplätzen in d. Hansestadt Lübeck von 1986 - 2024 </v>
      </c>
      <c r="B1" s="79"/>
      <c r="C1" s="80"/>
      <c r="D1" s="79"/>
      <c r="E1" s="79"/>
      <c r="F1" s="79"/>
      <c r="G1" s="79"/>
      <c r="H1" s="79"/>
      <c r="I1" s="79"/>
    </row>
    <row r="2" spans="1:13" s="84" customFormat="1" ht="6" customHeight="1" x14ac:dyDescent="0.25">
      <c r="A2" s="82"/>
      <c r="B2" s="82"/>
      <c r="C2" s="83"/>
      <c r="D2" s="82"/>
      <c r="E2" s="82"/>
      <c r="F2" s="82"/>
      <c r="G2" s="82"/>
      <c r="H2" s="82"/>
      <c r="I2" s="82"/>
    </row>
    <row r="3" spans="1:13" s="86" customFormat="1" ht="21.75" customHeight="1" x14ac:dyDescent="0.3">
      <c r="A3" s="211" t="s">
        <v>40</v>
      </c>
      <c r="B3" s="157" t="s">
        <v>41</v>
      </c>
      <c r="C3" s="158" t="s">
        <v>42</v>
      </c>
      <c r="D3" s="203" t="s">
        <v>43</v>
      </c>
      <c r="E3" s="218"/>
      <c r="F3" s="203" t="s">
        <v>44</v>
      </c>
      <c r="G3" s="218"/>
      <c r="H3" s="103" t="s">
        <v>45</v>
      </c>
      <c r="I3" s="85"/>
      <c r="J3" s="14"/>
    </row>
    <row r="4" spans="1:13" s="88" customFormat="1" ht="15.75" customHeight="1" x14ac:dyDescent="0.25">
      <c r="A4" s="216"/>
      <c r="B4" s="219" t="s">
        <v>28</v>
      </c>
      <c r="C4" s="220"/>
      <c r="D4" s="220"/>
      <c r="E4" s="220"/>
      <c r="F4" s="220"/>
      <c r="G4" s="220"/>
      <c r="H4" s="220"/>
      <c r="I4" s="87" t="s">
        <v>29</v>
      </c>
    </row>
    <row r="5" spans="1:13" s="88" customFormat="1" ht="9.75" customHeight="1" x14ac:dyDescent="0.25">
      <c r="A5" s="217"/>
      <c r="B5" s="221"/>
      <c r="C5" s="222"/>
      <c r="D5" s="222"/>
      <c r="E5" s="222"/>
      <c r="F5" s="222"/>
      <c r="G5" s="222"/>
      <c r="H5" s="222"/>
      <c r="I5" s="89" t="s">
        <v>30</v>
      </c>
      <c r="J5" s="90"/>
      <c r="K5" s="90"/>
      <c r="L5" s="90"/>
      <c r="M5" s="90"/>
    </row>
    <row r="6" spans="1:13" s="92" customFormat="1" ht="18" customHeight="1" collapsed="1" x14ac:dyDescent="0.25">
      <c r="A6" s="104">
        <v>1986</v>
      </c>
      <c r="B6" s="105">
        <v>6</v>
      </c>
      <c r="C6" s="106">
        <v>128</v>
      </c>
      <c r="D6" s="106">
        <v>23698</v>
      </c>
      <c r="E6" s="106">
        <v>13155</v>
      </c>
      <c r="F6" s="106">
        <v>46929</v>
      </c>
      <c r="G6" s="106">
        <v>16578</v>
      </c>
      <c r="H6" s="107">
        <f t="shared" ref="H6:I10" si="0">SUM(F6/D6)</f>
        <v>1.9802936956705208</v>
      </c>
      <c r="I6" s="91">
        <f t="shared" si="0"/>
        <v>1.2602052451539338</v>
      </c>
    </row>
    <row r="7" spans="1:13" s="92" customFormat="1" ht="12" hidden="1" customHeight="1" outlineLevel="1" x14ac:dyDescent="0.3">
      <c r="A7" s="108">
        <v>1987</v>
      </c>
      <c r="B7" s="105">
        <v>7</v>
      </c>
      <c r="C7" s="106">
        <v>178</v>
      </c>
      <c r="D7" s="106">
        <v>19629</v>
      </c>
      <c r="E7" s="106">
        <v>6297</v>
      </c>
      <c r="F7" s="106">
        <v>42644</v>
      </c>
      <c r="G7" s="106">
        <v>10069</v>
      </c>
      <c r="H7" s="107">
        <f t="shared" si="0"/>
        <v>2.1724998726374243</v>
      </c>
      <c r="I7" s="91">
        <f t="shared" si="0"/>
        <v>1.5990154041607114</v>
      </c>
      <c r="J7" s="93"/>
      <c r="K7" s="93"/>
      <c r="L7" s="93"/>
      <c r="M7" s="93"/>
    </row>
    <row r="8" spans="1:13" s="92" customFormat="1" ht="31.5" hidden="1" customHeight="1" outlineLevel="1" collapsed="1" x14ac:dyDescent="0.25">
      <c r="A8" s="104">
        <v>1988</v>
      </c>
      <c r="B8" s="105">
        <v>7</v>
      </c>
      <c r="C8" s="106">
        <v>178</v>
      </c>
      <c r="D8" s="106">
        <v>19578</v>
      </c>
      <c r="E8" s="106">
        <v>9956</v>
      </c>
      <c r="F8" s="106">
        <v>42533</v>
      </c>
      <c r="G8" s="106">
        <v>13375</v>
      </c>
      <c r="H8" s="107">
        <f t="shared" si="0"/>
        <v>2.1724895290632342</v>
      </c>
      <c r="I8" s="91">
        <f t="shared" si="0"/>
        <v>1.3434110084371234</v>
      </c>
    </row>
    <row r="9" spans="1:13" s="92" customFormat="1" ht="25.5" hidden="1" customHeight="1" outlineLevel="1" collapsed="1" x14ac:dyDescent="0.25">
      <c r="A9" s="104">
        <v>1989</v>
      </c>
      <c r="B9" s="105">
        <v>8</v>
      </c>
      <c r="C9" s="106">
        <v>225</v>
      </c>
      <c r="D9" s="106">
        <v>25887</v>
      </c>
      <c r="E9" s="106">
        <v>16660</v>
      </c>
      <c r="F9" s="106">
        <v>49989</v>
      </c>
      <c r="G9" s="106">
        <v>21224</v>
      </c>
      <c r="H9" s="107">
        <f t="shared" si="0"/>
        <v>1.9310464712017614</v>
      </c>
      <c r="I9" s="91">
        <f t="shared" si="0"/>
        <v>1.2739495798319327</v>
      </c>
    </row>
    <row r="10" spans="1:13" s="92" customFormat="1" ht="18" customHeight="1" collapsed="1" x14ac:dyDescent="0.25">
      <c r="A10" s="104">
        <v>1990</v>
      </c>
      <c r="B10" s="105">
        <v>8</v>
      </c>
      <c r="C10" s="106">
        <v>203</v>
      </c>
      <c r="D10" s="106">
        <v>23516</v>
      </c>
      <c r="E10" s="106">
        <v>13187</v>
      </c>
      <c r="F10" s="106">
        <v>51667</v>
      </c>
      <c r="G10" s="106">
        <v>21097</v>
      </c>
      <c r="H10" s="107">
        <f t="shared" si="0"/>
        <v>2.1970998469127401</v>
      </c>
      <c r="I10" s="91">
        <f t="shared" si="0"/>
        <v>1.5998331690301053</v>
      </c>
    </row>
    <row r="11" spans="1:13" s="92" customFormat="1" ht="18" hidden="1" customHeight="1" outlineLevel="1" x14ac:dyDescent="0.25">
      <c r="A11" s="104" t="s">
        <v>12</v>
      </c>
      <c r="B11" s="106" t="s">
        <v>32</v>
      </c>
      <c r="C11" s="106" t="s">
        <v>32</v>
      </c>
      <c r="D11" s="106" t="s">
        <v>32</v>
      </c>
      <c r="E11" s="106" t="s">
        <v>32</v>
      </c>
      <c r="F11" s="106" t="s">
        <v>32</v>
      </c>
      <c r="G11" s="106" t="s">
        <v>32</v>
      </c>
      <c r="H11" s="109" t="s">
        <v>32</v>
      </c>
      <c r="I11" s="91" t="s">
        <v>32</v>
      </c>
    </row>
    <row r="12" spans="1:13" s="92" customFormat="1" ht="9.75" hidden="1" customHeight="1" outlineLevel="1" x14ac:dyDescent="0.25">
      <c r="A12" s="104" t="s">
        <v>13</v>
      </c>
      <c r="B12" s="106" t="s">
        <v>32</v>
      </c>
      <c r="C12" s="106" t="s">
        <v>32</v>
      </c>
      <c r="D12" s="106" t="s">
        <v>32</v>
      </c>
      <c r="E12" s="106" t="s">
        <v>32</v>
      </c>
      <c r="F12" s="106" t="s">
        <v>32</v>
      </c>
      <c r="G12" s="106" t="s">
        <v>32</v>
      </c>
      <c r="H12" s="109" t="s">
        <v>32</v>
      </c>
      <c r="I12" s="91" t="s">
        <v>32</v>
      </c>
    </row>
    <row r="13" spans="1:13" s="92" customFormat="1" ht="9.75" hidden="1" customHeight="1" outlineLevel="1" x14ac:dyDescent="0.25">
      <c r="A13" s="104" t="s">
        <v>14</v>
      </c>
      <c r="B13" s="105" t="s">
        <v>32</v>
      </c>
      <c r="C13" s="106" t="s">
        <v>32</v>
      </c>
      <c r="D13" s="106" t="s">
        <v>32</v>
      </c>
      <c r="E13" s="106" t="s">
        <v>32</v>
      </c>
      <c r="F13" s="106" t="s">
        <v>32</v>
      </c>
      <c r="G13" s="106" t="s">
        <v>32</v>
      </c>
      <c r="H13" s="109" t="s">
        <v>32</v>
      </c>
      <c r="I13" s="91" t="s">
        <v>32</v>
      </c>
    </row>
    <row r="14" spans="1:13" s="92" customFormat="1" ht="12.95" hidden="1" customHeight="1" outlineLevel="1" x14ac:dyDescent="0.25">
      <c r="A14" s="104" t="s">
        <v>15</v>
      </c>
      <c r="B14" s="105">
        <v>7</v>
      </c>
      <c r="C14" s="106">
        <v>212</v>
      </c>
      <c r="D14" s="106">
        <v>760</v>
      </c>
      <c r="E14" s="106">
        <v>218</v>
      </c>
      <c r="F14" s="106">
        <v>2087</v>
      </c>
      <c r="G14" s="106">
        <v>477</v>
      </c>
      <c r="H14" s="107">
        <f t="shared" ref="H14:I20" si="1">SUM(F14/D14)</f>
        <v>2.7460526315789475</v>
      </c>
      <c r="I14" s="91">
        <f t="shared" si="1"/>
        <v>2.1880733944954129</v>
      </c>
    </row>
    <row r="15" spans="1:13" s="92" customFormat="1" ht="9.75" hidden="1" customHeight="1" outlineLevel="1" x14ac:dyDescent="0.25">
      <c r="A15" s="104" t="s">
        <v>16</v>
      </c>
      <c r="B15" s="105">
        <v>7</v>
      </c>
      <c r="C15" s="106">
        <v>212</v>
      </c>
      <c r="D15" s="106">
        <v>2306</v>
      </c>
      <c r="E15" s="106">
        <v>489</v>
      </c>
      <c r="F15" s="106">
        <v>4639</v>
      </c>
      <c r="G15" s="106">
        <v>724</v>
      </c>
      <c r="H15" s="107">
        <f t="shared" si="1"/>
        <v>2.0117085862966175</v>
      </c>
      <c r="I15" s="91">
        <f t="shared" si="1"/>
        <v>1.4805725971370143</v>
      </c>
    </row>
    <row r="16" spans="1:13" s="92" customFormat="1" ht="9.75" hidden="1" customHeight="1" outlineLevel="1" x14ac:dyDescent="0.25">
      <c r="A16" s="104" t="s">
        <v>17</v>
      </c>
      <c r="B16" s="105">
        <v>7</v>
      </c>
      <c r="C16" s="106">
        <v>212</v>
      </c>
      <c r="D16" s="106">
        <v>5478</v>
      </c>
      <c r="E16" s="106">
        <v>3320</v>
      </c>
      <c r="F16" s="106">
        <v>9712</v>
      </c>
      <c r="G16" s="106">
        <v>4560</v>
      </c>
      <c r="H16" s="107">
        <f t="shared" si="1"/>
        <v>1.7729098211025922</v>
      </c>
      <c r="I16" s="91">
        <f t="shared" si="1"/>
        <v>1.3734939759036144</v>
      </c>
    </row>
    <row r="17" spans="1:9" s="92" customFormat="1" ht="12.95" hidden="1" customHeight="1" outlineLevel="1" x14ac:dyDescent="0.25">
      <c r="A17" s="104" t="s">
        <v>18</v>
      </c>
      <c r="B17" s="105">
        <v>7</v>
      </c>
      <c r="C17" s="106">
        <v>212</v>
      </c>
      <c r="D17" s="106">
        <v>12817</v>
      </c>
      <c r="E17" s="106">
        <v>7506</v>
      </c>
      <c r="F17" s="106">
        <v>23215</v>
      </c>
      <c r="G17" s="106">
        <v>9612</v>
      </c>
      <c r="H17" s="107">
        <f t="shared" si="1"/>
        <v>1.8112662869626277</v>
      </c>
      <c r="I17" s="91">
        <f t="shared" si="1"/>
        <v>1.2805755395683454</v>
      </c>
    </row>
    <row r="18" spans="1:9" s="92" customFormat="1" ht="9.75" hidden="1" customHeight="1" outlineLevel="1" x14ac:dyDescent="0.25">
      <c r="A18" s="104" t="s">
        <v>19</v>
      </c>
      <c r="B18" s="105">
        <v>7</v>
      </c>
      <c r="C18" s="106">
        <v>212</v>
      </c>
      <c r="D18" s="106">
        <v>8713</v>
      </c>
      <c r="E18" s="106">
        <v>4237</v>
      </c>
      <c r="F18" s="106">
        <v>14581</v>
      </c>
      <c r="G18" s="106">
        <v>5802</v>
      </c>
      <c r="H18" s="107">
        <f t="shared" si="1"/>
        <v>1.6734764145529668</v>
      </c>
      <c r="I18" s="91">
        <f t="shared" si="1"/>
        <v>1.3693651168279444</v>
      </c>
    </row>
    <row r="19" spans="1:9" s="92" customFormat="1" ht="9.75" hidden="1" customHeight="1" outlineLevel="1" x14ac:dyDescent="0.25">
      <c r="A19" s="104" t="s">
        <v>20</v>
      </c>
      <c r="B19" s="105">
        <v>7</v>
      </c>
      <c r="C19" s="106">
        <v>212</v>
      </c>
      <c r="D19" s="106">
        <v>2144</v>
      </c>
      <c r="E19" s="106">
        <v>653</v>
      </c>
      <c r="F19" s="106">
        <v>3899</v>
      </c>
      <c r="G19" s="106">
        <v>968</v>
      </c>
      <c r="H19" s="107">
        <f t="shared" si="1"/>
        <v>1.8185634328358209</v>
      </c>
      <c r="I19" s="91">
        <f t="shared" si="1"/>
        <v>1.4823889739663094</v>
      </c>
    </row>
    <row r="20" spans="1:9" s="92" customFormat="1" ht="12.95" hidden="1" customHeight="1" outlineLevel="1" x14ac:dyDescent="0.25">
      <c r="A20" s="104" t="s">
        <v>21</v>
      </c>
      <c r="B20" s="105">
        <v>3</v>
      </c>
      <c r="C20" s="106">
        <v>150</v>
      </c>
      <c r="D20" s="106">
        <v>796</v>
      </c>
      <c r="E20" s="106">
        <v>299</v>
      </c>
      <c r="F20" s="106">
        <v>1291</v>
      </c>
      <c r="G20" s="106">
        <v>551</v>
      </c>
      <c r="H20" s="107">
        <f t="shared" si="1"/>
        <v>1.6218592964824121</v>
      </c>
      <c r="I20" s="91">
        <f t="shared" si="1"/>
        <v>1.8428093645484951</v>
      </c>
    </row>
    <row r="21" spans="1:9" s="92" customFormat="1" ht="9.75" hidden="1" customHeight="1" outlineLevel="1" x14ac:dyDescent="0.25">
      <c r="A21" s="104" t="s">
        <v>22</v>
      </c>
      <c r="B21" s="106" t="s">
        <v>32</v>
      </c>
      <c r="C21" s="106" t="s">
        <v>32</v>
      </c>
      <c r="D21" s="106" t="s">
        <v>32</v>
      </c>
      <c r="E21" s="106" t="s">
        <v>32</v>
      </c>
      <c r="F21" s="106" t="s">
        <v>32</v>
      </c>
      <c r="G21" s="106" t="s">
        <v>32</v>
      </c>
      <c r="H21" s="109" t="s">
        <v>32</v>
      </c>
      <c r="I21" s="91" t="s">
        <v>32</v>
      </c>
    </row>
    <row r="22" spans="1:9" s="92" customFormat="1" ht="9.75" hidden="1" customHeight="1" outlineLevel="1" x14ac:dyDescent="0.25">
      <c r="A22" s="104" t="s">
        <v>23</v>
      </c>
      <c r="B22" s="105" t="s">
        <v>32</v>
      </c>
      <c r="C22" s="106" t="s">
        <v>32</v>
      </c>
      <c r="D22" s="106" t="s">
        <v>32</v>
      </c>
      <c r="E22" s="106" t="s">
        <v>32</v>
      </c>
      <c r="F22" s="106" t="s">
        <v>32</v>
      </c>
      <c r="G22" s="106" t="s">
        <v>32</v>
      </c>
      <c r="H22" s="109" t="s">
        <v>32</v>
      </c>
      <c r="I22" s="91" t="s">
        <v>32</v>
      </c>
    </row>
    <row r="23" spans="1:9" s="92" customFormat="1" ht="12.75" hidden="1" customHeight="1" outlineLevel="1" collapsed="1" x14ac:dyDescent="0.25">
      <c r="A23" s="104">
        <v>1991</v>
      </c>
      <c r="B23" s="105">
        <v>8</v>
      </c>
      <c r="C23" s="106">
        <f>SUM(C11:C22)/8</f>
        <v>177.75</v>
      </c>
      <c r="D23" s="106">
        <f>SUM(D14:D20)</f>
        <v>33014</v>
      </c>
      <c r="E23" s="106">
        <f>SUM(E14:E20)</f>
        <v>16722</v>
      </c>
      <c r="F23" s="106">
        <f>SUM(F14:F20)</f>
        <v>59424</v>
      </c>
      <c r="G23" s="106">
        <f>SUM(G14:G20)</f>
        <v>22694</v>
      </c>
      <c r="H23" s="107">
        <f>SUM(F23/D23)</f>
        <v>1.7999636517840916</v>
      </c>
      <c r="I23" s="91">
        <f>SUM(G23/E23)</f>
        <v>1.3571343140772636</v>
      </c>
    </row>
    <row r="24" spans="1:9" s="92" customFormat="1" ht="18" hidden="1" customHeight="1" outlineLevel="2" x14ac:dyDescent="0.25">
      <c r="A24" s="104" t="s">
        <v>12</v>
      </c>
      <c r="B24" s="106" t="s">
        <v>32</v>
      </c>
      <c r="C24" s="106" t="s">
        <v>32</v>
      </c>
      <c r="D24" s="106" t="s">
        <v>32</v>
      </c>
      <c r="E24" s="106" t="s">
        <v>32</v>
      </c>
      <c r="F24" s="106" t="s">
        <v>32</v>
      </c>
      <c r="G24" s="106" t="s">
        <v>32</v>
      </c>
      <c r="H24" s="109" t="s">
        <v>32</v>
      </c>
      <c r="I24" s="91">
        <v>0</v>
      </c>
    </row>
    <row r="25" spans="1:9" s="92" customFormat="1" ht="9.75" hidden="1" customHeight="1" outlineLevel="2" x14ac:dyDescent="0.25">
      <c r="A25" s="104" t="s">
        <v>13</v>
      </c>
      <c r="B25" s="106" t="s">
        <v>32</v>
      </c>
      <c r="C25" s="106" t="s">
        <v>32</v>
      </c>
      <c r="D25" s="106" t="s">
        <v>32</v>
      </c>
      <c r="E25" s="106" t="s">
        <v>32</v>
      </c>
      <c r="F25" s="106" t="s">
        <v>32</v>
      </c>
      <c r="G25" s="106" t="s">
        <v>32</v>
      </c>
      <c r="H25" s="109" t="s">
        <v>32</v>
      </c>
      <c r="I25" s="91">
        <v>0</v>
      </c>
    </row>
    <row r="26" spans="1:9" s="92" customFormat="1" ht="9.75" hidden="1" customHeight="1" outlineLevel="2" x14ac:dyDescent="0.25">
      <c r="A26" s="104" t="s">
        <v>14</v>
      </c>
      <c r="B26" s="105" t="s">
        <v>32</v>
      </c>
      <c r="C26" s="106" t="s">
        <v>32</v>
      </c>
      <c r="D26" s="106" t="s">
        <v>32</v>
      </c>
      <c r="E26" s="106" t="s">
        <v>32</v>
      </c>
      <c r="F26" s="106" t="s">
        <v>32</v>
      </c>
      <c r="G26" s="106" t="s">
        <v>32</v>
      </c>
      <c r="H26" s="109" t="s">
        <v>32</v>
      </c>
      <c r="I26" s="91">
        <v>0</v>
      </c>
    </row>
    <row r="27" spans="1:9" s="92" customFormat="1" ht="12.95" hidden="1" customHeight="1" outlineLevel="2" x14ac:dyDescent="0.25">
      <c r="A27" s="104" t="s">
        <v>15</v>
      </c>
      <c r="B27" s="105">
        <v>7</v>
      </c>
      <c r="C27" s="106">
        <v>212</v>
      </c>
      <c r="D27" s="106">
        <v>784</v>
      </c>
      <c r="E27" s="106">
        <v>276</v>
      </c>
      <c r="F27" s="106">
        <v>1593</v>
      </c>
      <c r="G27" s="106">
        <v>396</v>
      </c>
      <c r="H27" s="107">
        <f t="shared" ref="H27:I33" si="2">SUM(F27/D27)</f>
        <v>2.0318877551020407</v>
      </c>
      <c r="I27" s="91">
        <f t="shared" si="2"/>
        <v>1.4347826086956521</v>
      </c>
    </row>
    <row r="28" spans="1:9" s="92" customFormat="1" ht="9.75" hidden="1" customHeight="1" outlineLevel="2" x14ac:dyDescent="0.25">
      <c r="A28" s="104" t="s">
        <v>16</v>
      </c>
      <c r="B28" s="105">
        <v>7</v>
      </c>
      <c r="C28" s="106">
        <v>212</v>
      </c>
      <c r="D28" s="106">
        <v>2077</v>
      </c>
      <c r="E28" s="106">
        <v>491</v>
      </c>
      <c r="F28" s="106">
        <v>5835</v>
      </c>
      <c r="G28" s="106">
        <v>830</v>
      </c>
      <c r="H28" s="107">
        <f t="shared" si="2"/>
        <v>2.8093403948001927</v>
      </c>
      <c r="I28" s="91">
        <f t="shared" si="2"/>
        <v>1.6904276985743381</v>
      </c>
    </row>
    <row r="29" spans="1:9" s="92" customFormat="1" ht="9.75" hidden="1" customHeight="1" outlineLevel="2" x14ac:dyDescent="0.25">
      <c r="A29" s="104" t="s">
        <v>17</v>
      </c>
      <c r="B29" s="105">
        <v>7</v>
      </c>
      <c r="C29" s="106">
        <v>212</v>
      </c>
      <c r="D29" s="106">
        <v>3422</v>
      </c>
      <c r="E29" s="106">
        <v>2593</v>
      </c>
      <c r="F29" s="106">
        <v>11459</v>
      </c>
      <c r="G29" s="106">
        <v>3500</v>
      </c>
      <c r="H29" s="107">
        <f t="shared" si="2"/>
        <v>3.3486265341905317</v>
      </c>
      <c r="I29" s="91">
        <f t="shared" si="2"/>
        <v>1.3497878904743541</v>
      </c>
    </row>
    <row r="30" spans="1:9" s="92" customFormat="1" ht="12.95" hidden="1" customHeight="1" outlineLevel="2" x14ac:dyDescent="0.25">
      <c r="A30" s="104" t="s">
        <v>18</v>
      </c>
      <c r="B30" s="105">
        <v>7</v>
      </c>
      <c r="C30" s="106">
        <v>212</v>
      </c>
      <c r="D30" s="106">
        <v>14058</v>
      </c>
      <c r="E30" s="106">
        <v>9018</v>
      </c>
      <c r="F30" s="106">
        <v>26787</v>
      </c>
      <c r="G30" s="106">
        <v>11535</v>
      </c>
      <c r="H30" s="107">
        <f t="shared" si="2"/>
        <v>1.9054630815194196</v>
      </c>
      <c r="I30" s="91">
        <f t="shared" si="2"/>
        <v>1.2791084497671323</v>
      </c>
    </row>
    <row r="31" spans="1:9" s="92" customFormat="1" ht="9.75" hidden="1" customHeight="1" outlineLevel="2" x14ac:dyDescent="0.25">
      <c r="A31" s="104" t="s">
        <v>19</v>
      </c>
      <c r="B31" s="105">
        <v>7</v>
      </c>
      <c r="C31" s="106">
        <v>212</v>
      </c>
      <c r="D31" s="106">
        <v>8716</v>
      </c>
      <c r="E31" s="106">
        <v>4182</v>
      </c>
      <c r="F31" s="106">
        <v>18411</v>
      </c>
      <c r="G31" s="106">
        <v>5831</v>
      </c>
      <c r="H31" s="107">
        <f t="shared" si="2"/>
        <v>2.112322166131253</v>
      </c>
      <c r="I31" s="91">
        <f t="shared" si="2"/>
        <v>1.3943089430894309</v>
      </c>
    </row>
    <row r="32" spans="1:9" s="92" customFormat="1" ht="9.75" hidden="1" customHeight="1" outlineLevel="2" x14ac:dyDescent="0.25">
      <c r="A32" s="104" t="s">
        <v>20</v>
      </c>
      <c r="B32" s="105">
        <v>7</v>
      </c>
      <c r="C32" s="106">
        <v>212</v>
      </c>
      <c r="D32" s="106">
        <v>2573</v>
      </c>
      <c r="E32" s="106">
        <v>715</v>
      </c>
      <c r="F32" s="106">
        <v>5460</v>
      </c>
      <c r="G32" s="106">
        <v>1101</v>
      </c>
      <c r="H32" s="107">
        <f t="shared" si="2"/>
        <v>2.1220365332296929</v>
      </c>
      <c r="I32" s="91">
        <f t="shared" si="2"/>
        <v>1.5398601398601399</v>
      </c>
    </row>
    <row r="33" spans="1:9" s="92" customFormat="1" ht="12.95" hidden="1" customHeight="1" outlineLevel="2" x14ac:dyDescent="0.25">
      <c r="A33" s="104" t="s">
        <v>21</v>
      </c>
      <c r="B33" s="172" t="s">
        <v>139</v>
      </c>
      <c r="C33" s="106">
        <v>140</v>
      </c>
      <c r="D33" s="106">
        <v>723</v>
      </c>
      <c r="E33" s="106">
        <v>197</v>
      </c>
      <c r="F33" s="106">
        <v>1234</v>
      </c>
      <c r="G33" s="106">
        <v>310</v>
      </c>
      <c r="H33" s="107">
        <f t="shared" si="2"/>
        <v>1.7067773167358229</v>
      </c>
      <c r="I33" s="91">
        <f t="shared" si="2"/>
        <v>1.5736040609137056</v>
      </c>
    </row>
    <row r="34" spans="1:9" s="92" customFormat="1" ht="9.75" hidden="1" customHeight="1" outlineLevel="2" x14ac:dyDescent="0.25">
      <c r="A34" s="104" t="s">
        <v>22</v>
      </c>
      <c r="B34" s="106" t="s">
        <v>32</v>
      </c>
      <c r="C34" s="106" t="s">
        <v>32</v>
      </c>
      <c r="D34" s="106" t="s">
        <v>32</v>
      </c>
      <c r="E34" s="106" t="s">
        <v>32</v>
      </c>
      <c r="F34" s="106" t="s">
        <v>32</v>
      </c>
      <c r="G34" s="106" t="s">
        <v>32</v>
      </c>
      <c r="H34" s="109" t="s">
        <v>32</v>
      </c>
      <c r="I34" s="91">
        <v>0</v>
      </c>
    </row>
    <row r="35" spans="1:9" s="92" customFormat="1" ht="9.75" hidden="1" customHeight="1" outlineLevel="2" x14ac:dyDescent="0.25">
      <c r="A35" s="104" t="s">
        <v>23</v>
      </c>
      <c r="B35" s="105" t="s">
        <v>32</v>
      </c>
      <c r="C35" s="106" t="s">
        <v>32</v>
      </c>
      <c r="D35" s="106" t="s">
        <v>32</v>
      </c>
      <c r="E35" s="106" t="s">
        <v>32</v>
      </c>
      <c r="F35" s="106" t="s">
        <v>32</v>
      </c>
      <c r="G35" s="106" t="s">
        <v>32</v>
      </c>
      <c r="H35" s="109" t="s">
        <v>32</v>
      </c>
      <c r="I35" s="91">
        <v>0</v>
      </c>
    </row>
    <row r="36" spans="1:9" s="92" customFormat="1" ht="12.75" hidden="1" customHeight="1" outlineLevel="1" x14ac:dyDescent="0.25">
      <c r="A36" s="104">
        <v>1992</v>
      </c>
      <c r="B36" s="105">
        <v>7</v>
      </c>
      <c r="C36" s="106">
        <f>SUM(C24:C35)/8</f>
        <v>176.5</v>
      </c>
      <c r="D36" s="106">
        <f>SUM(D27:D33)</f>
        <v>32353</v>
      </c>
      <c r="E36" s="106">
        <f>SUM(E27:E33)</f>
        <v>17472</v>
      </c>
      <c r="F36" s="106">
        <f>SUM(F27:F33)</f>
        <v>70779</v>
      </c>
      <c r="G36" s="106">
        <f>SUM(G27:G33)</f>
        <v>23503</v>
      </c>
      <c r="H36" s="107">
        <f>SUM(F36/D36)</f>
        <v>2.1877105677989674</v>
      </c>
      <c r="I36" s="91">
        <f>SUM(G36/E36)</f>
        <v>1.3451808608058609</v>
      </c>
    </row>
    <row r="37" spans="1:9" s="92" customFormat="1" ht="18" hidden="1" customHeight="1" outlineLevel="2" x14ac:dyDescent="0.25">
      <c r="A37" s="104" t="s">
        <v>12</v>
      </c>
      <c r="B37" s="105" t="s">
        <v>32</v>
      </c>
      <c r="C37" s="106" t="s">
        <v>32</v>
      </c>
      <c r="D37" s="106" t="s">
        <v>32</v>
      </c>
      <c r="E37" s="106" t="s">
        <v>32</v>
      </c>
      <c r="F37" s="106" t="s">
        <v>32</v>
      </c>
      <c r="G37" s="106" t="s">
        <v>32</v>
      </c>
      <c r="H37" s="107" t="s">
        <v>32</v>
      </c>
      <c r="I37" s="91" t="s">
        <v>32</v>
      </c>
    </row>
    <row r="38" spans="1:9" s="92" customFormat="1" ht="9.75" hidden="1" customHeight="1" outlineLevel="2" x14ac:dyDescent="0.25">
      <c r="A38" s="104" t="s">
        <v>13</v>
      </c>
      <c r="B38" s="105" t="s">
        <v>32</v>
      </c>
      <c r="C38" s="106" t="s">
        <v>32</v>
      </c>
      <c r="D38" s="106" t="s">
        <v>32</v>
      </c>
      <c r="E38" s="106" t="s">
        <v>32</v>
      </c>
      <c r="F38" s="106" t="s">
        <v>32</v>
      </c>
      <c r="G38" s="106" t="s">
        <v>32</v>
      </c>
      <c r="H38" s="107" t="s">
        <v>32</v>
      </c>
      <c r="I38" s="91" t="s">
        <v>32</v>
      </c>
    </row>
    <row r="39" spans="1:9" s="92" customFormat="1" ht="9.75" hidden="1" customHeight="1" outlineLevel="2" x14ac:dyDescent="0.25">
      <c r="A39" s="104" t="s">
        <v>14</v>
      </c>
      <c r="B39" s="105" t="s">
        <v>32</v>
      </c>
      <c r="C39" s="106" t="s">
        <v>32</v>
      </c>
      <c r="D39" s="106" t="s">
        <v>32</v>
      </c>
      <c r="E39" s="106" t="s">
        <v>32</v>
      </c>
      <c r="F39" s="106" t="s">
        <v>32</v>
      </c>
      <c r="G39" s="106" t="s">
        <v>32</v>
      </c>
      <c r="H39" s="107" t="s">
        <v>32</v>
      </c>
      <c r="I39" s="91" t="s">
        <v>32</v>
      </c>
    </row>
    <row r="40" spans="1:9" s="92" customFormat="1" ht="12.95" hidden="1" customHeight="1" outlineLevel="2" x14ac:dyDescent="0.25">
      <c r="A40" s="104" t="s">
        <v>15</v>
      </c>
      <c r="B40" s="105">
        <v>6</v>
      </c>
      <c r="C40" s="106">
        <v>120</v>
      </c>
      <c r="D40" s="106">
        <v>981</v>
      </c>
      <c r="E40" s="106">
        <v>238</v>
      </c>
      <c r="F40" s="106">
        <v>2530</v>
      </c>
      <c r="G40" s="106">
        <v>376</v>
      </c>
      <c r="H40" s="107">
        <f t="shared" ref="H40:I46" si="3">SUM(F40/D40)</f>
        <v>2.579001019367992</v>
      </c>
      <c r="I40" s="91">
        <f t="shared" si="3"/>
        <v>1.5798319327731092</v>
      </c>
    </row>
    <row r="41" spans="1:9" s="92" customFormat="1" ht="9.75" hidden="1" customHeight="1" outlineLevel="2" x14ac:dyDescent="0.25">
      <c r="A41" s="104" t="s">
        <v>16</v>
      </c>
      <c r="B41" s="105">
        <v>7</v>
      </c>
      <c r="C41" s="106">
        <v>127</v>
      </c>
      <c r="D41" s="106">
        <v>2703</v>
      </c>
      <c r="E41" s="106">
        <v>392</v>
      </c>
      <c r="F41" s="106">
        <v>8696</v>
      </c>
      <c r="G41" s="106">
        <v>517</v>
      </c>
      <c r="H41" s="107">
        <f t="shared" si="3"/>
        <v>3.2171661117277099</v>
      </c>
      <c r="I41" s="91">
        <f t="shared" si="3"/>
        <v>1.3188775510204083</v>
      </c>
    </row>
    <row r="42" spans="1:9" s="92" customFormat="1" ht="9.75" hidden="1" customHeight="1" outlineLevel="2" x14ac:dyDescent="0.25">
      <c r="A42" s="104" t="s">
        <v>17</v>
      </c>
      <c r="B42" s="105">
        <v>7</v>
      </c>
      <c r="C42" s="106">
        <v>127</v>
      </c>
      <c r="D42" s="106">
        <v>4397</v>
      </c>
      <c r="E42" s="106">
        <v>1792</v>
      </c>
      <c r="F42" s="106">
        <v>10301</v>
      </c>
      <c r="G42" s="106">
        <v>2651</v>
      </c>
      <c r="H42" s="107">
        <f t="shared" si="3"/>
        <v>2.3427336820559472</v>
      </c>
      <c r="I42" s="91">
        <f t="shared" si="3"/>
        <v>1.4793526785714286</v>
      </c>
    </row>
    <row r="43" spans="1:9" s="92" customFormat="1" ht="12.95" hidden="1" customHeight="1" outlineLevel="2" x14ac:dyDescent="0.25">
      <c r="A43" s="104" t="s">
        <v>18</v>
      </c>
      <c r="B43" s="105">
        <v>7</v>
      </c>
      <c r="C43" s="106">
        <v>127</v>
      </c>
      <c r="D43" s="106">
        <v>10364</v>
      </c>
      <c r="E43" s="106">
        <v>5701</v>
      </c>
      <c r="F43" s="106">
        <v>22638</v>
      </c>
      <c r="G43" s="106">
        <v>9370</v>
      </c>
      <c r="H43" s="107">
        <f t="shared" si="3"/>
        <v>2.1842917792358163</v>
      </c>
      <c r="I43" s="91">
        <f t="shared" si="3"/>
        <v>1.6435713032801262</v>
      </c>
    </row>
    <row r="44" spans="1:9" s="92" customFormat="1" ht="9.75" hidden="1" customHeight="1" outlineLevel="2" x14ac:dyDescent="0.25">
      <c r="A44" s="104" t="s">
        <v>19</v>
      </c>
      <c r="B44" s="105">
        <v>7</v>
      </c>
      <c r="C44" s="106">
        <v>121</v>
      </c>
      <c r="D44" s="106">
        <v>5950</v>
      </c>
      <c r="E44" s="106">
        <v>2442</v>
      </c>
      <c r="F44" s="106">
        <v>10584</v>
      </c>
      <c r="G44" s="106">
        <v>3076</v>
      </c>
      <c r="H44" s="107">
        <f t="shared" si="3"/>
        <v>1.7788235294117647</v>
      </c>
      <c r="I44" s="91">
        <f t="shared" si="3"/>
        <v>1.2596232596232597</v>
      </c>
    </row>
    <row r="45" spans="1:9" s="92" customFormat="1" ht="9.75" hidden="1" customHeight="1" outlineLevel="2" x14ac:dyDescent="0.25">
      <c r="A45" s="104" t="s">
        <v>20</v>
      </c>
      <c r="B45" s="105">
        <v>7</v>
      </c>
      <c r="C45" s="106">
        <v>121</v>
      </c>
      <c r="D45" s="106">
        <v>1166</v>
      </c>
      <c r="E45" s="106">
        <v>169</v>
      </c>
      <c r="F45" s="106">
        <v>2650</v>
      </c>
      <c r="G45" s="106">
        <v>271</v>
      </c>
      <c r="H45" s="107">
        <f t="shared" si="3"/>
        <v>2.2727272727272729</v>
      </c>
      <c r="I45" s="91">
        <f t="shared" si="3"/>
        <v>1.6035502958579881</v>
      </c>
    </row>
    <row r="46" spans="1:9" s="92" customFormat="1" ht="12.95" hidden="1" customHeight="1" outlineLevel="2" x14ac:dyDescent="0.25">
      <c r="A46" s="104" t="s">
        <v>21</v>
      </c>
      <c r="B46" s="105">
        <v>2</v>
      </c>
      <c r="C46" s="106">
        <v>100</v>
      </c>
      <c r="D46" s="106">
        <v>448</v>
      </c>
      <c r="E46" s="106">
        <v>15</v>
      </c>
      <c r="F46" s="106">
        <v>753</v>
      </c>
      <c r="G46" s="106">
        <v>20</v>
      </c>
      <c r="H46" s="107">
        <f t="shared" si="3"/>
        <v>1.6808035714285714</v>
      </c>
      <c r="I46" s="91">
        <f t="shared" si="3"/>
        <v>1.3333333333333333</v>
      </c>
    </row>
    <row r="47" spans="1:9" s="92" customFormat="1" ht="9.75" hidden="1" customHeight="1" outlineLevel="2" x14ac:dyDescent="0.25">
      <c r="A47" s="104" t="s">
        <v>22</v>
      </c>
      <c r="B47" s="106" t="s">
        <v>32</v>
      </c>
      <c r="C47" s="106" t="s">
        <v>32</v>
      </c>
      <c r="D47" s="106" t="s">
        <v>32</v>
      </c>
      <c r="E47" s="106" t="s">
        <v>32</v>
      </c>
      <c r="F47" s="106" t="s">
        <v>32</v>
      </c>
      <c r="G47" s="106" t="s">
        <v>32</v>
      </c>
      <c r="H47" s="109" t="s">
        <v>32</v>
      </c>
      <c r="I47" s="91" t="s">
        <v>32</v>
      </c>
    </row>
    <row r="48" spans="1:9" s="92" customFormat="1" ht="9.75" hidden="1" customHeight="1" outlineLevel="2" x14ac:dyDescent="0.25">
      <c r="A48" s="104" t="s">
        <v>23</v>
      </c>
      <c r="B48" s="105" t="s">
        <v>32</v>
      </c>
      <c r="C48" s="106" t="s">
        <v>32</v>
      </c>
      <c r="D48" s="106" t="s">
        <v>32</v>
      </c>
      <c r="E48" s="106" t="s">
        <v>32</v>
      </c>
      <c r="F48" s="106" t="s">
        <v>32</v>
      </c>
      <c r="G48" s="106" t="s">
        <v>32</v>
      </c>
      <c r="H48" s="109" t="s">
        <v>32</v>
      </c>
      <c r="I48" s="91" t="s">
        <v>32</v>
      </c>
    </row>
    <row r="49" spans="1:9" s="92" customFormat="1" ht="12.75" hidden="1" customHeight="1" outlineLevel="1" x14ac:dyDescent="0.25">
      <c r="A49" s="104">
        <v>1993</v>
      </c>
      <c r="B49" s="105">
        <v>7</v>
      </c>
      <c r="C49" s="106">
        <f>SUM(C37:C48)/8</f>
        <v>105.375</v>
      </c>
      <c r="D49" s="106">
        <f>SUM(D40:D46)</f>
        <v>26009</v>
      </c>
      <c r="E49" s="106">
        <f>SUM(E40:E46)</f>
        <v>10749</v>
      </c>
      <c r="F49" s="106">
        <f>SUM(F40:F46)</f>
        <v>58152</v>
      </c>
      <c r="G49" s="106">
        <f>SUM(G40:G46)</f>
        <v>16281</v>
      </c>
      <c r="H49" s="107">
        <f>SUM(F49/D49)</f>
        <v>2.2358414395017108</v>
      </c>
      <c r="I49" s="91">
        <f>SUM(G49/E49)</f>
        <v>1.514652525816355</v>
      </c>
    </row>
    <row r="50" spans="1:9" s="92" customFormat="1" ht="18" hidden="1" customHeight="1" outlineLevel="2" x14ac:dyDescent="0.25">
      <c r="A50" s="104" t="s">
        <v>12</v>
      </c>
      <c r="B50" s="106" t="s">
        <v>32</v>
      </c>
      <c r="C50" s="106" t="s">
        <v>32</v>
      </c>
      <c r="D50" s="106" t="s">
        <v>32</v>
      </c>
      <c r="E50" s="106" t="s">
        <v>32</v>
      </c>
      <c r="F50" s="106" t="s">
        <v>32</v>
      </c>
      <c r="G50" s="106" t="s">
        <v>32</v>
      </c>
      <c r="H50" s="109" t="s">
        <v>32</v>
      </c>
      <c r="I50" s="91" t="s">
        <v>32</v>
      </c>
    </row>
    <row r="51" spans="1:9" s="92" customFormat="1" ht="9.75" hidden="1" customHeight="1" outlineLevel="2" x14ac:dyDescent="0.25">
      <c r="A51" s="104" t="s">
        <v>13</v>
      </c>
      <c r="B51" s="106" t="s">
        <v>32</v>
      </c>
      <c r="C51" s="106" t="s">
        <v>32</v>
      </c>
      <c r="D51" s="106" t="s">
        <v>32</v>
      </c>
      <c r="E51" s="106" t="s">
        <v>32</v>
      </c>
      <c r="F51" s="106" t="s">
        <v>32</v>
      </c>
      <c r="G51" s="106" t="s">
        <v>32</v>
      </c>
      <c r="H51" s="109" t="s">
        <v>32</v>
      </c>
      <c r="I51" s="91" t="s">
        <v>32</v>
      </c>
    </row>
    <row r="52" spans="1:9" s="92" customFormat="1" ht="9.75" hidden="1" customHeight="1" outlineLevel="2" x14ac:dyDescent="0.25">
      <c r="A52" s="104" t="s">
        <v>14</v>
      </c>
      <c r="B52" s="105" t="s">
        <v>32</v>
      </c>
      <c r="C52" s="106" t="s">
        <v>32</v>
      </c>
      <c r="D52" s="106" t="s">
        <v>32</v>
      </c>
      <c r="E52" s="106" t="s">
        <v>32</v>
      </c>
      <c r="F52" s="106" t="s">
        <v>32</v>
      </c>
      <c r="G52" s="106" t="s">
        <v>32</v>
      </c>
      <c r="H52" s="109" t="s">
        <v>32</v>
      </c>
      <c r="I52" s="91" t="s">
        <v>32</v>
      </c>
    </row>
    <row r="53" spans="1:9" s="92" customFormat="1" ht="12.95" hidden="1" customHeight="1" outlineLevel="2" x14ac:dyDescent="0.25">
      <c r="A53" s="104" t="s">
        <v>15</v>
      </c>
      <c r="B53" s="105">
        <v>7</v>
      </c>
      <c r="C53" s="106">
        <v>186</v>
      </c>
      <c r="D53" s="106">
        <v>677</v>
      </c>
      <c r="E53" s="106">
        <v>130</v>
      </c>
      <c r="F53" s="106">
        <v>1916</v>
      </c>
      <c r="G53" s="106">
        <v>274</v>
      </c>
      <c r="H53" s="107">
        <f t="shared" ref="H53:I59" si="4">SUM(F53/D53)</f>
        <v>2.8301329394387</v>
      </c>
      <c r="I53" s="91">
        <f t="shared" si="4"/>
        <v>2.1076923076923078</v>
      </c>
    </row>
    <row r="54" spans="1:9" s="92" customFormat="1" ht="9.75" hidden="1" customHeight="1" outlineLevel="2" x14ac:dyDescent="0.25">
      <c r="A54" s="104" t="s">
        <v>16</v>
      </c>
      <c r="B54" s="105">
        <v>7</v>
      </c>
      <c r="C54" s="106">
        <v>186</v>
      </c>
      <c r="D54" s="106">
        <v>2620</v>
      </c>
      <c r="E54" s="106">
        <v>367</v>
      </c>
      <c r="F54" s="106">
        <v>7997</v>
      </c>
      <c r="G54" s="106">
        <v>745</v>
      </c>
      <c r="H54" s="107">
        <f t="shared" si="4"/>
        <v>3.0522900763358778</v>
      </c>
      <c r="I54" s="91">
        <f t="shared" si="4"/>
        <v>2.0299727520435966</v>
      </c>
    </row>
    <row r="55" spans="1:9" s="92" customFormat="1" ht="9.75" hidden="1" customHeight="1" outlineLevel="2" x14ac:dyDescent="0.25">
      <c r="A55" s="104" t="s">
        <v>17</v>
      </c>
      <c r="B55" s="105">
        <v>7</v>
      </c>
      <c r="C55" s="106">
        <v>186</v>
      </c>
      <c r="D55" s="106">
        <v>3566</v>
      </c>
      <c r="E55" s="106">
        <v>1452</v>
      </c>
      <c r="F55" s="106">
        <v>9903</v>
      </c>
      <c r="G55" s="106">
        <v>2469</v>
      </c>
      <c r="H55" s="107">
        <f t="shared" si="4"/>
        <v>2.7770611329220416</v>
      </c>
      <c r="I55" s="91">
        <f t="shared" si="4"/>
        <v>1.7004132231404958</v>
      </c>
    </row>
    <row r="56" spans="1:9" s="92" customFormat="1" ht="12.95" hidden="1" customHeight="1" outlineLevel="2" x14ac:dyDescent="0.25">
      <c r="A56" s="104" t="s">
        <v>18</v>
      </c>
      <c r="B56" s="105">
        <v>7</v>
      </c>
      <c r="C56" s="106">
        <v>186</v>
      </c>
      <c r="D56" s="106">
        <v>7149</v>
      </c>
      <c r="E56" s="106">
        <v>2945</v>
      </c>
      <c r="F56" s="106">
        <v>19728</v>
      </c>
      <c r="G56" s="106">
        <v>4503</v>
      </c>
      <c r="H56" s="107">
        <f t="shared" si="4"/>
        <v>2.7595467897608059</v>
      </c>
      <c r="I56" s="91">
        <f t="shared" si="4"/>
        <v>1.5290322580645161</v>
      </c>
    </row>
    <row r="57" spans="1:9" s="92" customFormat="1" ht="9.75" hidden="1" customHeight="1" outlineLevel="2" x14ac:dyDescent="0.25">
      <c r="A57" s="104" t="s">
        <v>19</v>
      </c>
      <c r="B57" s="105">
        <v>7</v>
      </c>
      <c r="C57" s="106">
        <v>186</v>
      </c>
      <c r="D57" s="106">
        <v>4927</v>
      </c>
      <c r="E57" s="106">
        <v>1619</v>
      </c>
      <c r="F57" s="106">
        <v>14387</v>
      </c>
      <c r="G57" s="106">
        <v>2346</v>
      </c>
      <c r="H57" s="107">
        <f t="shared" si="4"/>
        <v>2.9200324741221837</v>
      </c>
      <c r="I57" s="91">
        <f t="shared" si="4"/>
        <v>1.4490426189005559</v>
      </c>
    </row>
    <row r="58" spans="1:9" s="92" customFormat="1" ht="9.75" hidden="1" customHeight="1" outlineLevel="2" x14ac:dyDescent="0.25">
      <c r="A58" s="104" t="s">
        <v>20</v>
      </c>
      <c r="B58" s="105">
        <v>7</v>
      </c>
      <c r="C58" s="106">
        <v>186</v>
      </c>
      <c r="D58" s="106">
        <v>1267</v>
      </c>
      <c r="E58" s="106">
        <v>284</v>
      </c>
      <c r="F58" s="106">
        <v>2770</v>
      </c>
      <c r="G58" s="106">
        <v>463</v>
      </c>
      <c r="H58" s="107">
        <f t="shared" si="4"/>
        <v>2.1862667719021309</v>
      </c>
      <c r="I58" s="91">
        <f t="shared" si="4"/>
        <v>1.630281690140845</v>
      </c>
    </row>
    <row r="59" spans="1:9" s="92" customFormat="1" ht="12.95" hidden="1" customHeight="1" outlineLevel="2" x14ac:dyDescent="0.25">
      <c r="A59" s="104" t="s">
        <v>21</v>
      </c>
      <c r="B59" s="105">
        <v>2</v>
      </c>
      <c r="C59" s="106">
        <v>170</v>
      </c>
      <c r="D59" s="106">
        <v>495</v>
      </c>
      <c r="E59" s="106">
        <v>86</v>
      </c>
      <c r="F59" s="106">
        <v>964</v>
      </c>
      <c r="G59" s="106">
        <v>158</v>
      </c>
      <c r="H59" s="107">
        <f t="shared" si="4"/>
        <v>1.9474747474747476</v>
      </c>
      <c r="I59" s="91">
        <f t="shared" si="4"/>
        <v>1.8372093023255813</v>
      </c>
    </row>
    <row r="60" spans="1:9" s="92" customFormat="1" ht="9.75" hidden="1" customHeight="1" outlineLevel="2" x14ac:dyDescent="0.25">
      <c r="A60" s="104" t="s">
        <v>22</v>
      </c>
      <c r="B60" s="105" t="s">
        <v>32</v>
      </c>
      <c r="C60" s="106" t="s">
        <v>32</v>
      </c>
      <c r="D60" s="106" t="s">
        <v>32</v>
      </c>
      <c r="E60" s="106" t="s">
        <v>32</v>
      </c>
      <c r="F60" s="106" t="s">
        <v>32</v>
      </c>
      <c r="G60" s="106" t="s">
        <v>32</v>
      </c>
      <c r="H60" s="107" t="s">
        <v>32</v>
      </c>
      <c r="I60" s="91" t="s">
        <v>32</v>
      </c>
    </row>
    <row r="61" spans="1:9" s="92" customFormat="1" ht="9.75" hidden="1" customHeight="1" outlineLevel="2" x14ac:dyDescent="0.25">
      <c r="A61" s="104" t="s">
        <v>23</v>
      </c>
      <c r="B61" s="105" t="s">
        <v>32</v>
      </c>
      <c r="C61" s="106" t="s">
        <v>32</v>
      </c>
      <c r="D61" s="106" t="s">
        <v>32</v>
      </c>
      <c r="E61" s="106" t="s">
        <v>32</v>
      </c>
      <c r="F61" s="106" t="s">
        <v>32</v>
      </c>
      <c r="G61" s="106" t="s">
        <v>32</v>
      </c>
      <c r="H61" s="107" t="s">
        <v>32</v>
      </c>
      <c r="I61" s="91" t="s">
        <v>32</v>
      </c>
    </row>
    <row r="62" spans="1:9" s="92" customFormat="1" ht="12.75" hidden="1" customHeight="1" outlineLevel="1" x14ac:dyDescent="0.25">
      <c r="A62" s="104">
        <v>1994</v>
      </c>
      <c r="B62" s="105">
        <v>7</v>
      </c>
      <c r="C62" s="106">
        <f>SUM(C50:C61)/8</f>
        <v>160.75</v>
      </c>
      <c r="D62" s="106">
        <f>SUM(D53:D59)</f>
        <v>20701</v>
      </c>
      <c r="E62" s="106">
        <f>SUM(E53:E59)</f>
        <v>6883</v>
      </c>
      <c r="F62" s="106">
        <f>SUM(F53:F59)</f>
        <v>57665</v>
      </c>
      <c r="G62" s="106">
        <f>SUM(G53:G59)</f>
        <v>10958</v>
      </c>
      <c r="H62" s="107">
        <f>SUM(F62/D62)</f>
        <v>2.7856142215351913</v>
      </c>
      <c r="I62" s="91">
        <f>SUM(G62/E62)</f>
        <v>1.5920383553682986</v>
      </c>
    </row>
    <row r="63" spans="1:9" s="92" customFormat="1" ht="18" hidden="1" customHeight="1" outlineLevel="1" x14ac:dyDescent="0.25">
      <c r="A63" s="104" t="s">
        <v>12</v>
      </c>
      <c r="B63" s="105">
        <v>0</v>
      </c>
      <c r="C63" s="106">
        <v>0</v>
      </c>
      <c r="D63" s="106">
        <v>0</v>
      </c>
      <c r="E63" s="106">
        <v>0</v>
      </c>
      <c r="F63" s="106">
        <v>0</v>
      </c>
      <c r="G63" s="106">
        <v>0</v>
      </c>
      <c r="H63" s="107">
        <v>0</v>
      </c>
      <c r="I63" s="91">
        <v>0</v>
      </c>
    </row>
    <row r="64" spans="1:9" s="92" customFormat="1" ht="9.75" hidden="1" customHeight="1" outlineLevel="1" x14ac:dyDescent="0.25">
      <c r="A64" s="104" t="s">
        <v>13</v>
      </c>
      <c r="B64" s="105">
        <v>0</v>
      </c>
      <c r="C64" s="106">
        <v>0</v>
      </c>
      <c r="D64" s="106">
        <v>0</v>
      </c>
      <c r="E64" s="106">
        <v>0</v>
      </c>
      <c r="F64" s="106">
        <v>0</v>
      </c>
      <c r="G64" s="106">
        <v>0</v>
      </c>
      <c r="H64" s="107">
        <v>0</v>
      </c>
      <c r="I64" s="91">
        <v>0</v>
      </c>
    </row>
    <row r="65" spans="1:9" s="92" customFormat="1" ht="9.75" hidden="1" customHeight="1" outlineLevel="1" x14ac:dyDescent="0.25">
      <c r="A65" s="104" t="s">
        <v>14</v>
      </c>
      <c r="B65" s="105">
        <v>0</v>
      </c>
      <c r="C65" s="106">
        <v>0</v>
      </c>
      <c r="D65" s="106">
        <v>0</v>
      </c>
      <c r="E65" s="106">
        <v>0</v>
      </c>
      <c r="F65" s="106">
        <v>0</v>
      </c>
      <c r="G65" s="106">
        <v>0</v>
      </c>
      <c r="H65" s="107">
        <v>0</v>
      </c>
      <c r="I65" s="91">
        <v>0</v>
      </c>
    </row>
    <row r="66" spans="1:9" s="92" customFormat="1" ht="12.95" hidden="1" customHeight="1" outlineLevel="1" x14ac:dyDescent="0.25">
      <c r="A66" s="104" t="s">
        <v>15</v>
      </c>
      <c r="B66" s="105">
        <v>7</v>
      </c>
      <c r="C66" s="106">
        <v>191</v>
      </c>
      <c r="D66" s="106">
        <v>523</v>
      </c>
      <c r="E66" s="106">
        <v>99</v>
      </c>
      <c r="F66" s="106">
        <v>1413</v>
      </c>
      <c r="G66" s="106">
        <v>182</v>
      </c>
      <c r="H66" s="107">
        <f t="shared" ref="H66:I72" si="5">SUM(F66/D66)</f>
        <v>2.7017208413001912</v>
      </c>
      <c r="I66" s="91">
        <f t="shared" si="5"/>
        <v>1.8383838383838385</v>
      </c>
    </row>
    <row r="67" spans="1:9" s="92" customFormat="1" ht="9.75" hidden="1" customHeight="1" outlineLevel="1" x14ac:dyDescent="0.25">
      <c r="A67" s="104" t="s">
        <v>16</v>
      </c>
      <c r="B67" s="105">
        <v>7</v>
      </c>
      <c r="C67" s="106">
        <v>191</v>
      </c>
      <c r="D67" s="106">
        <v>1973</v>
      </c>
      <c r="E67" s="106">
        <v>298</v>
      </c>
      <c r="F67" s="106">
        <v>5970</v>
      </c>
      <c r="G67" s="106">
        <v>484</v>
      </c>
      <c r="H67" s="107">
        <f t="shared" si="5"/>
        <v>3.0258489609731374</v>
      </c>
      <c r="I67" s="91">
        <f t="shared" si="5"/>
        <v>1.6241610738255035</v>
      </c>
    </row>
    <row r="68" spans="1:9" s="92" customFormat="1" ht="9.75" hidden="1" customHeight="1" outlineLevel="1" x14ac:dyDescent="0.25">
      <c r="A68" s="104" t="s">
        <v>17</v>
      </c>
      <c r="B68" s="105">
        <v>7</v>
      </c>
      <c r="C68" s="106">
        <v>191</v>
      </c>
      <c r="D68" s="106">
        <v>2869</v>
      </c>
      <c r="E68" s="106">
        <v>773</v>
      </c>
      <c r="F68" s="106">
        <v>7793</v>
      </c>
      <c r="G68" s="106">
        <v>1592</v>
      </c>
      <c r="H68" s="107">
        <f t="shared" si="5"/>
        <v>2.7162774485883583</v>
      </c>
      <c r="I68" s="91">
        <f t="shared" si="5"/>
        <v>2.0595084087968951</v>
      </c>
    </row>
    <row r="69" spans="1:9" s="92" customFormat="1" ht="12.95" hidden="1" customHeight="1" outlineLevel="1" x14ac:dyDescent="0.25">
      <c r="A69" s="104" t="s">
        <v>18</v>
      </c>
      <c r="B69" s="105">
        <v>7</v>
      </c>
      <c r="C69" s="106">
        <v>191</v>
      </c>
      <c r="D69" s="106">
        <v>6393</v>
      </c>
      <c r="E69" s="106">
        <v>2165</v>
      </c>
      <c r="F69" s="106">
        <v>12624</v>
      </c>
      <c r="G69" s="106">
        <v>2947</v>
      </c>
      <c r="H69" s="107">
        <f t="shared" si="5"/>
        <v>1.974659784138902</v>
      </c>
      <c r="I69" s="91">
        <f t="shared" si="5"/>
        <v>1.3612009237875289</v>
      </c>
    </row>
    <row r="70" spans="1:9" s="92" customFormat="1" ht="9.75" hidden="1" customHeight="1" outlineLevel="1" x14ac:dyDescent="0.25">
      <c r="A70" s="104" t="s">
        <v>19</v>
      </c>
      <c r="B70" s="105">
        <v>7</v>
      </c>
      <c r="C70" s="106">
        <v>194</v>
      </c>
      <c r="D70" s="106">
        <v>4019</v>
      </c>
      <c r="E70" s="106">
        <v>756</v>
      </c>
      <c r="F70" s="106">
        <v>11112</v>
      </c>
      <c r="G70" s="106">
        <v>1230</v>
      </c>
      <c r="H70" s="107">
        <f t="shared" si="5"/>
        <v>2.7648668823090321</v>
      </c>
      <c r="I70" s="91">
        <f t="shared" si="5"/>
        <v>1.626984126984127</v>
      </c>
    </row>
    <row r="71" spans="1:9" s="92" customFormat="1" ht="9.75" hidden="1" customHeight="1" outlineLevel="1" x14ac:dyDescent="0.25">
      <c r="A71" s="104" t="s">
        <v>20</v>
      </c>
      <c r="B71" s="105">
        <v>7</v>
      </c>
      <c r="C71" s="106">
        <v>194</v>
      </c>
      <c r="D71" s="106">
        <v>1479</v>
      </c>
      <c r="E71" s="106">
        <v>294</v>
      </c>
      <c r="F71" s="106">
        <v>2858</v>
      </c>
      <c r="G71" s="106">
        <v>505</v>
      </c>
      <c r="H71" s="107">
        <f t="shared" si="5"/>
        <v>1.9323867478025694</v>
      </c>
      <c r="I71" s="91">
        <f t="shared" si="5"/>
        <v>1.717687074829932</v>
      </c>
    </row>
    <row r="72" spans="1:9" s="92" customFormat="1" ht="12.95" hidden="1" customHeight="1" outlineLevel="1" x14ac:dyDescent="0.25">
      <c r="A72" s="104" t="s">
        <v>21</v>
      </c>
      <c r="B72" s="105">
        <v>2</v>
      </c>
      <c r="C72" s="106">
        <v>170</v>
      </c>
      <c r="D72" s="106">
        <v>636</v>
      </c>
      <c r="E72" s="106">
        <v>114</v>
      </c>
      <c r="F72" s="106">
        <v>1201</v>
      </c>
      <c r="G72" s="106">
        <v>324</v>
      </c>
      <c r="H72" s="107">
        <f t="shared" si="5"/>
        <v>1.8883647798742138</v>
      </c>
      <c r="I72" s="91">
        <f t="shared" si="5"/>
        <v>2.8421052631578947</v>
      </c>
    </row>
    <row r="73" spans="1:9" s="92" customFormat="1" ht="9.75" hidden="1" customHeight="1" outlineLevel="1" x14ac:dyDescent="0.25">
      <c r="A73" s="104" t="s">
        <v>22</v>
      </c>
      <c r="B73" s="105">
        <v>0</v>
      </c>
      <c r="C73" s="106">
        <v>0</v>
      </c>
      <c r="D73" s="106">
        <v>0</v>
      </c>
      <c r="E73" s="106">
        <v>0</v>
      </c>
      <c r="F73" s="106">
        <v>0</v>
      </c>
      <c r="G73" s="106">
        <v>0</v>
      </c>
      <c r="H73" s="107">
        <v>0</v>
      </c>
      <c r="I73" s="91">
        <v>0</v>
      </c>
    </row>
    <row r="74" spans="1:9" s="92" customFormat="1" ht="9.75" hidden="1" customHeight="1" outlineLevel="1" x14ac:dyDescent="0.25">
      <c r="A74" s="104" t="s">
        <v>23</v>
      </c>
      <c r="B74" s="105">
        <v>0</v>
      </c>
      <c r="C74" s="106">
        <v>0</v>
      </c>
      <c r="D74" s="106">
        <v>0</v>
      </c>
      <c r="E74" s="106">
        <v>0</v>
      </c>
      <c r="F74" s="106">
        <v>0</v>
      </c>
      <c r="G74" s="106">
        <v>0</v>
      </c>
      <c r="H74" s="107">
        <v>0</v>
      </c>
      <c r="I74" s="91">
        <v>0</v>
      </c>
    </row>
    <row r="75" spans="1:9" s="92" customFormat="1" ht="18" customHeight="1" collapsed="1" x14ac:dyDescent="0.25">
      <c r="A75" s="104">
        <v>1995</v>
      </c>
      <c r="B75" s="105">
        <v>7</v>
      </c>
      <c r="C75" s="106">
        <f>SUM(C63:C74)/8</f>
        <v>165.25</v>
      </c>
      <c r="D75" s="106">
        <f>SUM(D66:D72)</f>
        <v>17892</v>
      </c>
      <c r="E75" s="106">
        <f>SUM(E66:E72)</f>
        <v>4499</v>
      </c>
      <c r="F75" s="106">
        <f>SUM(F66:F72)</f>
        <v>42971</v>
      </c>
      <c r="G75" s="106">
        <f>SUM(G66:G72)</f>
        <v>7264</v>
      </c>
      <c r="H75" s="107">
        <f>SUM(F75/D75)</f>
        <v>2.4016879052090321</v>
      </c>
      <c r="I75" s="91">
        <f>SUM(G75/E75)</f>
        <v>1.6145810180040008</v>
      </c>
    </row>
    <row r="76" spans="1:9" s="92" customFormat="1" ht="18" hidden="1" customHeight="1" outlineLevel="1" x14ac:dyDescent="0.25">
      <c r="A76" s="104" t="s">
        <v>12</v>
      </c>
      <c r="B76" s="105">
        <v>0</v>
      </c>
      <c r="C76" s="106">
        <v>0</v>
      </c>
      <c r="D76" s="106">
        <v>0</v>
      </c>
      <c r="E76" s="106">
        <v>0</v>
      </c>
      <c r="F76" s="106">
        <v>0</v>
      </c>
      <c r="G76" s="106">
        <v>0</v>
      </c>
      <c r="H76" s="107">
        <v>0</v>
      </c>
      <c r="I76" s="91">
        <v>0</v>
      </c>
    </row>
    <row r="77" spans="1:9" s="92" customFormat="1" ht="9.75" hidden="1" customHeight="1" outlineLevel="1" x14ac:dyDescent="0.25">
      <c r="A77" s="104" t="s">
        <v>13</v>
      </c>
      <c r="B77" s="105">
        <v>0</v>
      </c>
      <c r="C77" s="106">
        <v>0</v>
      </c>
      <c r="D77" s="106">
        <v>0</v>
      </c>
      <c r="E77" s="106">
        <v>0</v>
      </c>
      <c r="F77" s="106">
        <v>0</v>
      </c>
      <c r="G77" s="106">
        <v>0</v>
      </c>
      <c r="H77" s="107">
        <v>0</v>
      </c>
      <c r="I77" s="91">
        <v>0</v>
      </c>
    </row>
    <row r="78" spans="1:9" s="92" customFormat="1" ht="9.75" hidden="1" customHeight="1" outlineLevel="1" x14ac:dyDescent="0.25">
      <c r="A78" s="104" t="s">
        <v>14</v>
      </c>
      <c r="B78" s="105">
        <v>0</v>
      </c>
      <c r="C78" s="106">
        <v>0</v>
      </c>
      <c r="D78" s="106">
        <v>0</v>
      </c>
      <c r="E78" s="106">
        <v>0</v>
      </c>
      <c r="F78" s="106">
        <v>0</v>
      </c>
      <c r="G78" s="106">
        <v>0</v>
      </c>
      <c r="H78" s="107">
        <v>0</v>
      </c>
      <c r="I78" s="91">
        <v>0</v>
      </c>
    </row>
    <row r="79" spans="1:9" s="92" customFormat="1" ht="12.95" hidden="1" customHeight="1" outlineLevel="1" x14ac:dyDescent="0.25">
      <c r="A79" s="104" t="s">
        <v>15</v>
      </c>
      <c r="B79" s="105">
        <v>8</v>
      </c>
      <c r="C79" s="106">
        <v>262</v>
      </c>
      <c r="D79" s="106">
        <v>410</v>
      </c>
      <c r="E79" s="106">
        <v>126</v>
      </c>
      <c r="F79" s="106">
        <v>1585</v>
      </c>
      <c r="G79" s="106">
        <v>257</v>
      </c>
      <c r="H79" s="107">
        <f t="shared" ref="H79:I85" si="6">SUM(F79/D79)</f>
        <v>3.8658536585365852</v>
      </c>
      <c r="I79" s="91">
        <f>SUM(G79/E79)</f>
        <v>2.0396825396825395</v>
      </c>
    </row>
    <row r="80" spans="1:9" s="92" customFormat="1" ht="9.75" hidden="1" customHeight="1" outlineLevel="1" x14ac:dyDescent="0.25">
      <c r="A80" s="104" t="s">
        <v>16</v>
      </c>
      <c r="B80" s="105">
        <v>8</v>
      </c>
      <c r="C80" s="106">
        <v>259</v>
      </c>
      <c r="D80" s="106">
        <v>1713</v>
      </c>
      <c r="E80" s="106">
        <v>256</v>
      </c>
      <c r="F80" s="106">
        <v>5899</v>
      </c>
      <c r="G80" s="106">
        <v>431</v>
      </c>
      <c r="H80" s="107">
        <f t="shared" si="6"/>
        <v>3.443666082895505</v>
      </c>
      <c r="I80" s="91">
        <f t="shared" si="6"/>
        <v>1.68359375</v>
      </c>
    </row>
    <row r="81" spans="1:9" s="92" customFormat="1" ht="9.75" hidden="1" customHeight="1" outlineLevel="1" x14ac:dyDescent="0.25">
      <c r="A81" s="104" t="s">
        <v>17</v>
      </c>
      <c r="B81" s="105">
        <v>8</v>
      </c>
      <c r="C81" s="106">
        <v>262</v>
      </c>
      <c r="D81" s="106">
        <v>3261</v>
      </c>
      <c r="E81" s="106">
        <v>1217</v>
      </c>
      <c r="F81" s="106">
        <v>7513</v>
      </c>
      <c r="G81" s="106">
        <v>1739</v>
      </c>
      <c r="H81" s="107">
        <f t="shared" si="6"/>
        <v>2.3038945108862312</v>
      </c>
      <c r="I81" s="91">
        <f t="shared" si="6"/>
        <v>1.428923582580115</v>
      </c>
    </row>
    <row r="82" spans="1:9" s="92" customFormat="1" ht="12.95" hidden="1" customHeight="1" outlineLevel="1" x14ac:dyDescent="0.25">
      <c r="A82" s="104" t="s">
        <v>18</v>
      </c>
      <c r="B82" s="105">
        <v>8</v>
      </c>
      <c r="C82" s="106">
        <v>259</v>
      </c>
      <c r="D82" s="106">
        <v>8124</v>
      </c>
      <c r="E82" s="106">
        <v>4069</v>
      </c>
      <c r="F82" s="106">
        <v>19986</v>
      </c>
      <c r="G82" s="106">
        <v>6012</v>
      </c>
      <c r="H82" s="107">
        <f t="shared" si="6"/>
        <v>2.4601181683899558</v>
      </c>
      <c r="I82" s="91">
        <f t="shared" si="6"/>
        <v>1.4775129024330302</v>
      </c>
    </row>
    <row r="83" spans="1:9" s="92" customFormat="1" ht="9.75" hidden="1" customHeight="1" outlineLevel="1" x14ac:dyDescent="0.25">
      <c r="A83" s="104" t="s">
        <v>19</v>
      </c>
      <c r="B83" s="105">
        <v>8</v>
      </c>
      <c r="C83" s="106">
        <v>307</v>
      </c>
      <c r="D83" s="106">
        <v>4125</v>
      </c>
      <c r="E83" s="106">
        <v>1936</v>
      </c>
      <c r="F83" s="106">
        <v>10423</v>
      </c>
      <c r="G83" s="106">
        <v>2896</v>
      </c>
      <c r="H83" s="107">
        <f t="shared" si="6"/>
        <v>2.5267878787878786</v>
      </c>
      <c r="I83" s="91">
        <f t="shared" si="6"/>
        <v>1.4958677685950412</v>
      </c>
    </row>
    <row r="84" spans="1:9" s="92" customFormat="1" ht="9.75" hidden="1" customHeight="1" outlineLevel="1" x14ac:dyDescent="0.25">
      <c r="A84" s="104" t="s">
        <v>20</v>
      </c>
      <c r="B84" s="105">
        <v>8</v>
      </c>
      <c r="C84" s="106">
        <v>307</v>
      </c>
      <c r="D84" s="106">
        <v>944</v>
      </c>
      <c r="E84" s="106">
        <v>161</v>
      </c>
      <c r="F84" s="106">
        <v>2237</v>
      </c>
      <c r="G84" s="106">
        <v>262</v>
      </c>
      <c r="H84" s="107">
        <f t="shared" si="6"/>
        <v>2.3697033898305087</v>
      </c>
      <c r="I84" s="91">
        <f t="shared" si="6"/>
        <v>1.6273291925465838</v>
      </c>
    </row>
    <row r="85" spans="1:9" s="92" customFormat="1" ht="12.95" hidden="1" customHeight="1" outlineLevel="1" x14ac:dyDescent="0.25">
      <c r="A85" s="104" t="s">
        <v>21</v>
      </c>
      <c r="B85" s="105">
        <v>2</v>
      </c>
      <c r="C85" s="106">
        <v>218</v>
      </c>
      <c r="D85" s="106">
        <v>503</v>
      </c>
      <c r="E85" s="106">
        <v>66</v>
      </c>
      <c r="F85" s="106">
        <v>1070</v>
      </c>
      <c r="G85" s="106">
        <v>86</v>
      </c>
      <c r="H85" s="107">
        <f t="shared" si="6"/>
        <v>2.1272365805168985</v>
      </c>
      <c r="I85" s="91">
        <f t="shared" si="6"/>
        <v>1.303030303030303</v>
      </c>
    </row>
    <row r="86" spans="1:9" s="92" customFormat="1" ht="9.75" hidden="1" customHeight="1" outlineLevel="1" x14ac:dyDescent="0.25">
      <c r="A86" s="104" t="s">
        <v>22</v>
      </c>
      <c r="B86" s="105">
        <v>0</v>
      </c>
      <c r="C86" s="106">
        <v>0</v>
      </c>
      <c r="D86" s="106">
        <v>0</v>
      </c>
      <c r="E86" s="106">
        <v>0</v>
      </c>
      <c r="F86" s="106">
        <v>0</v>
      </c>
      <c r="G86" s="106">
        <v>0</v>
      </c>
      <c r="H86" s="107">
        <v>0</v>
      </c>
      <c r="I86" s="91">
        <v>0</v>
      </c>
    </row>
    <row r="87" spans="1:9" s="92" customFormat="1" ht="9.75" hidden="1" customHeight="1" outlineLevel="1" x14ac:dyDescent="0.25">
      <c r="A87" s="104" t="s">
        <v>23</v>
      </c>
      <c r="B87" s="105">
        <v>0</v>
      </c>
      <c r="C87" s="106">
        <v>0</v>
      </c>
      <c r="D87" s="106">
        <v>0</v>
      </c>
      <c r="E87" s="106">
        <v>0</v>
      </c>
      <c r="F87" s="106">
        <v>0</v>
      </c>
      <c r="G87" s="106">
        <v>0</v>
      </c>
      <c r="H87" s="107">
        <v>0</v>
      </c>
      <c r="I87" s="91">
        <v>0</v>
      </c>
    </row>
    <row r="88" spans="1:9" s="92" customFormat="1" ht="12" hidden="1" customHeight="1" outlineLevel="2" collapsed="1" x14ac:dyDescent="0.25">
      <c r="A88" s="104">
        <v>1996</v>
      </c>
      <c r="B88" s="105">
        <v>8</v>
      </c>
      <c r="C88" s="106">
        <f>SUM(C76:C87)/8</f>
        <v>234.25</v>
      </c>
      <c r="D88" s="106">
        <f>SUM(D79:D85)</f>
        <v>19080</v>
      </c>
      <c r="E88" s="106">
        <f>SUM(E79:E85)</f>
        <v>7831</v>
      </c>
      <c r="F88" s="106">
        <f>SUM(F79:F85)</f>
        <v>48713</v>
      </c>
      <c r="G88" s="106">
        <f>SUM(G79:G85)</f>
        <v>11683</v>
      </c>
      <c r="H88" s="107">
        <f>SUM(F88/D88)</f>
        <v>2.5530922431865828</v>
      </c>
      <c r="I88" s="91">
        <f>SUM(G88/E88)</f>
        <v>1.4918912016345294</v>
      </c>
    </row>
    <row r="89" spans="1:9" s="92" customFormat="1" ht="18" hidden="1" customHeight="1" outlineLevel="3" x14ac:dyDescent="0.25">
      <c r="A89" s="104" t="s">
        <v>12</v>
      </c>
      <c r="B89" s="105">
        <v>0</v>
      </c>
      <c r="C89" s="106">
        <v>0</v>
      </c>
      <c r="D89" s="106">
        <v>0</v>
      </c>
      <c r="E89" s="106">
        <v>0</v>
      </c>
      <c r="F89" s="106">
        <v>0</v>
      </c>
      <c r="G89" s="106">
        <v>0</v>
      </c>
      <c r="H89" s="107">
        <v>0</v>
      </c>
      <c r="I89" s="91">
        <v>0</v>
      </c>
    </row>
    <row r="90" spans="1:9" s="92" customFormat="1" ht="9.75" hidden="1" customHeight="1" outlineLevel="3" x14ac:dyDescent="0.25">
      <c r="A90" s="104" t="s">
        <v>13</v>
      </c>
      <c r="B90" s="105">
        <v>0</v>
      </c>
      <c r="C90" s="106">
        <v>0</v>
      </c>
      <c r="D90" s="106">
        <v>0</v>
      </c>
      <c r="E90" s="106">
        <v>0</v>
      </c>
      <c r="F90" s="106">
        <v>0</v>
      </c>
      <c r="G90" s="106">
        <v>0</v>
      </c>
      <c r="H90" s="107">
        <v>0</v>
      </c>
      <c r="I90" s="91">
        <v>0</v>
      </c>
    </row>
    <row r="91" spans="1:9" s="92" customFormat="1" ht="9.75" hidden="1" customHeight="1" outlineLevel="3" x14ac:dyDescent="0.25">
      <c r="A91" s="104" t="s">
        <v>14</v>
      </c>
      <c r="B91" s="105">
        <v>2</v>
      </c>
      <c r="C91" s="106">
        <v>218</v>
      </c>
      <c r="D91" s="106">
        <v>74</v>
      </c>
      <c r="E91" s="106">
        <v>13</v>
      </c>
      <c r="F91" s="106">
        <v>175</v>
      </c>
      <c r="G91" s="106">
        <v>25</v>
      </c>
      <c r="H91" s="107">
        <f t="shared" ref="H91:I98" si="7">SUM(F91/D91)</f>
        <v>2.3648648648648649</v>
      </c>
      <c r="I91" s="91">
        <f t="shared" si="7"/>
        <v>1.9230769230769231</v>
      </c>
    </row>
    <row r="92" spans="1:9" s="92" customFormat="1" ht="12.95" hidden="1" customHeight="1" outlineLevel="3" x14ac:dyDescent="0.25">
      <c r="A92" s="104" t="s">
        <v>15</v>
      </c>
      <c r="B92" s="105">
        <v>8</v>
      </c>
      <c r="C92" s="106">
        <v>307</v>
      </c>
      <c r="D92" s="106">
        <v>447</v>
      </c>
      <c r="E92" s="106">
        <v>82</v>
      </c>
      <c r="F92" s="106">
        <v>1671</v>
      </c>
      <c r="G92" s="106">
        <v>141</v>
      </c>
      <c r="H92" s="107">
        <f t="shared" si="7"/>
        <v>3.738255033557047</v>
      </c>
      <c r="I92" s="91">
        <f t="shared" si="7"/>
        <v>1.7195121951219512</v>
      </c>
    </row>
    <row r="93" spans="1:9" s="92" customFormat="1" ht="9.75" hidden="1" customHeight="1" outlineLevel="3" x14ac:dyDescent="0.25">
      <c r="A93" s="104" t="s">
        <v>16</v>
      </c>
      <c r="B93" s="105">
        <v>8</v>
      </c>
      <c r="C93" s="106">
        <v>307</v>
      </c>
      <c r="D93" s="106">
        <v>1490</v>
      </c>
      <c r="E93" s="106">
        <v>313</v>
      </c>
      <c r="F93" s="106">
        <v>5700</v>
      </c>
      <c r="G93" s="106">
        <v>530</v>
      </c>
      <c r="H93" s="107">
        <f t="shared" si="7"/>
        <v>3.825503355704698</v>
      </c>
      <c r="I93" s="91">
        <f t="shared" si="7"/>
        <v>1.6932907348242812</v>
      </c>
    </row>
    <row r="94" spans="1:9" s="92" customFormat="1" ht="9.75" hidden="1" customHeight="1" outlineLevel="3" x14ac:dyDescent="0.25">
      <c r="A94" s="104" t="s">
        <v>17</v>
      </c>
      <c r="B94" s="105">
        <v>8</v>
      </c>
      <c r="C94" s="106">
        <v>307</v>
      </c>
      <c r="D94" s="106">
        <v>3939</v>
      </c>
      <c r="E94" s="106">
        <v>1208</v>
      </c>
      <c r="F94" s="106">
        <v>5770</v>
      </c>
      <c r="G94" s="106">
        <v>1603</v>
      </c>
      <c r="H94" s="107">
        <f t="shared" si="7"/>
        <v>1.4648387915714649</v>
      </c>
      <c r="I94" s="91">
        <f t="shared" si="7"/>
        <v>1.3269867549668874</v>
      </c>
    </row>
    <row r="95" spans="1:9" s="92" customFormat="1" ht="12.95" hidden="1" customHeight="1" outlineLevel="3" x14ac:dyDescent="0.25">
      <c r="A95" s="104" t="s">
        <v>18</v>
      </c>
      <c r="B95" s="105">
        <v>8</v>
      </c>
      <c r="C95" s="106">
        <v>320</v>
      </c>
      <c r="D95" s="106">
        <v>8476</v>
      </c>
      <c r="E95" s="106">
        <v>4209</v>
      </c>
      <c r="F95" s="106">
        <v>19642</v>
      </c>
      <c r="G95" s="106">
        <v>6421</v>
      </c>
      <c r="H95" s="107">
        <f t="shared" si="7"/>
        <v>2.3173666823973571</v>
      </c>
      <c r="I95" s="91">
        <f t="shared" si="7"/>
        <v>1.5255405084343074</v>
      </c>
    </row>
    <row r="96" spans="1:9" s="92" customFormat="1" ht="9.75" hidden="1" customHeight="1" outlineLevel="3" x14ac:dyDescent="0.25">
      <c r="A96" s="104" t="s">
        <v>19</v>
      </c>
      <c r="B96" s="105">
        <v>8</v>
      </c>
      <c r="C96" s="106">
        <v>317</v>
      </c>
      <c r="D96" s="106">
        <v>5657</v>
      </c>
      <c r="E96" s="106">
        <v>1479</v>
      </c>
      <c r="F96" s="106">
        <v>14586</v>
      </c>
      <c r="G96" s="106">
        <v>2547</v>
      </c>
      <c r="H96" s="107">
        <f t="shared" si="7"/>
        <v>2.5783984444051615</v>
      </c>
      <c r="I96" s="91">
        <f t="shared" si="7"/>
        <v>1.7221095334685599</v>
      </c>
    </row>
    <row r="97" spans="1:9" s="92" customFormat="1" ht="9.75" hidden="1" customHeight="1" outlineLevel="3" x14ac:dyDescent="0.25">
      <c r="A97" s="104" t="s">
        <v>20</v>
      </c>
      <c r="B97" s="105">
        <v>8</v>
      </c>
      <c r="C97" s="106">
        <v>310</v>
      </c>
      <c r="D97" s="106">
        <v>1082</v>
      </c>
      <c r="E97" s="106">
        <v>224</v>
      </c>
      <c r="F97" s="106">
        <v>3999</v>
      </c>
      <c r="G97" s="106">
        <v>462</v>
      </c>
      <c r="H97" s="107">
        <f t="shared" si="7"/>
        <v>3.6959334565619222</v>
      </c>
      <c r="I97" s="91">
        <f t="shared" si="7"/>
        <v>2.0625</v>
      </c>
    </row>
    <row r="98" spans="1:9" s="92" customFormat="1" ht="12.95" hidden="1" customHeight="1" outlineLevel="3" x14ac:dyDescent="0.25">
      <c r="A98" s="104" t="s">
        <v>21</v>
      </c>
      <c r="B98" s="105">
        <v>2</v>
      </c>
      <c r="C98" s="106">
        <v>218</v>
      </c>
      <c r="D98" s="106">
        <v>461</v>
      </c>
      <c r="E98" s="106">
        <v>105</v>
      </c>
      <c r="F98" s="106">
        <v>1006</v>
      </c>
      <c r="G98" s="106">
        <v>220</v>
      </c>
      <c r="H98" s="107">
        <f t="shared" si="7"/>
        <v>2.1822125813449023</v>
      </c>
      <c r="I98" s="91">
        <f t="shared" si="7"/>
        <v>2.0952380952380953</v>
      </c>
    </row>
    <row r="99" spans="1:9" s="92" customFormat="1" ht="9.75" hidden="1" customHeight="1" outlineLevel="3" x14ac:dyDescent="0.25">
      <c r="A99" s="104" t="s">
        <v>22</v>
      </c>
      <c r="B99" s="105">
        <v>0</v>
      </c>
      <c r="C99" s="106">
        <v>0</v>
      </c>
      <c r="D99" s="106">
        <v>0</v>
      </c>
      <c r="E99" s="106">
        <v>0</v>
      </c>
      <c r="F99" s="106">
        <v>0</v>
      </c>
      <c r="G99" s="106">
        <v>0</v>
      </c>
      <c r="H99" s="107">
        <v>0</v>
      </c>
      <c r="I99" s="91">
        <v>0</v>
      </c>
    </row>
    <row r="100" spans="1:9" s="92" customFormat="1" ht="9.75" hidden="1" customHeight="1" outlineLevel="3" x14ac:dyDescent="0.25">
      <c r="A100" s="104" t="s">
        <v>23</v>
      </c>
      <c r="B100" s="105">
        <v>0</v>
      </c>
      <c r="C100" s="106">
        <v>0</v>
      </c>
      <c r="D100" s="106">
        <v>0</v>
      </c>
      <c r="E100" s="106">
        <v>0</v>
      </c>
      <c r="F100" s="106">
        <v>0</v>
      </c>
      <c r="G100" s="106">
        <v>0</v>
      </c>
      <c r="H100" s="107">
        <v>0</v>
      </c>
      <c r="I100" s="91">
        <v>0</v>
      </c>
    </row>
    <row r="101" spans="1:9" s="92" customFormat="1" ht="12.75" hidden="1" customHeight="1" outlineLevel="2" x14ac:dyDescent="0.25">
      <c r="A101" s="104">
        <v>1997</v>
      </c>
      <c r="B101" s="105">
        <v>8</v>
      </c>
      <c r="C101" s="106">
        <f>SUM(C89:C100)/8</f>
        <v>288</v>
      </c>
      <c r="D101" s="106">
        <f>SUM(D91:D98)</f>
        <v>21626</v>
      </c>
      <c r="E101" s="106">
        <f>SUM(E91:E98)</f>
        <v>7633</v>
      </c>
      <c r="F101" s="106">
        <f>SUM(F91:F98)</f>
        <v>52549</v>
      </c>
      <c r="G101" s="106">
        <f>SUM(G91:G98)</f>
        <v>11949</v>
      </c>
      <c r="H101" s="107">
        <f>SUM(F101/D101)</f>
        <v>2.4298991954129288</v>
      </c>
      <c r="I101" s="91">
        <f>SUM(G101/E101)</f>
        <v>1.5654395388444911</v>
      </c>
    </row>
    <row r="102" spans="1:9" s="92" customFormat="1" ht="14.25" hidden="1" customHeight="1" outlineLevel="3" x14ac:dyDescent="0.25">
      <c r="A102" s="104" t="s">
        <v>12</v>
      </c>
      <c r="B102" s="105">
        <v>0</v>
      </c>
      <c r="C102" s="106">
        <v>0</v>
      </c>
      <c r="D102" s="106">
        <v>0</v>
      </c>
      <c r="E102" s="106">
        <v>0</v>
      </c>
      <c r="F102" s="106">
        <v>0</v>
      </c>
      <c r="G102" s="106">
        <v>0</v>
      </c>
      <c r="H102" s="107">
        <v>0</v>
      </c>
      <c r="I102" s="91">
        <v>0</v>
      </c>
    </row>
    <row r="103" spans="1:9" s="92" customFormat="1" ht="14.25" hidden="1" customHeight="1" outlineLevel="3" x14ac:dyDescent="0.25">
      <c r="A103" s="104" t="s">
        <v>13</v>
      </c>
      <c r="B103" s="105">
        <v>0</v>
      </c>
      <c r="C103" s="106">
        <v>0</v>
      </c>
      <c r="D103" s="106">
        <v>0</v>
      </c>
      <c r="E103" s="106">
        <v>0</v>
      </c>
      <c r="F103" s="106">
        <v>0</v>
      </c>
      <c r="G103" s="106">
        <v>0</v>
      </c>
      <c r="H103" s="107">
        <v>0</v>
      </c>
      <c r="I103" s="91">
        <v>0</v>
      </c>
    </row>
    <row r="104" spans="1:9" s="92" customFormat="1" ht="14.25" hidden="1" customHeight="1" outlineLevel="3" x14ac:dyDescent="0.25">
      <c r="A104" s="104" t="s">
        <v>14</v>
      </c>
      <c r="B104" s="105">
        <v>1</v>
      </c>
      <c r="C104" s="106">
        <v>140</v>
      </c>
      <c r="D104" s="106">
        <v>8</v>
      </c>
      <c r="E104" s="106">
        <v>3</v>
      </c>
      <c r="F104" s="106">
        <v>8</v>
      </c>
      <c r="G104" s="106">
        <v>3</v>
      </c>
      <c r="H104" s="107">
        <f t="shared" ref="H104:I126" si="8">SUM(F104/D104)</f>
        <v>1</v>
      </c>
      <c r="I104" s="91">
        <f t="shared" si="8"/>
        <v>1</v>
      </c>
    </row>
    <row r="105" spans="1:9" s="92" customFormat="1" ht="14.25" hidden="1" customHeight="1" outlineLevel="3" x14ac:dyDescent="0.25">
      <c r="A105" s="104" t="s">
        <v>15</v>
      </c>
      <c r="B105" s="105">
        <v>8</v>
      </c>
      <c r="C105" s="106">
        <v>322</v>
      </c>
      <c r="D105" s="106">
        <v>686</v>
      </c>
      <c r="E105" s="106">
        <v>153</v>
      </c>
      <c r="F105" s="106">
        <v>2143</v>
      </c>
      <c r="G105" s="106">
        <v>268</v>
      </c>
      <c r="H105" s="107">
        <f t="shared" si="8"/>
        <v>3.1239067055393588</v>
      </c>
      <c r="I105" s="91">
        <f t="shared" si="8"/>
        <v>1.7516339869281046</v>
      </c>
    </row>
    <row r="106" spans="1:9" s="92" customFormat="1" ht="14.25" hidden="1" customHeight="1" outlineLevel="3" x14ac:dyDescent="0.25">
      <c r="A106" s="104" t="s">
        <v>16</v>
      </c>
      <c r="B106" s="105">
        <v>8</v>
      </c>
      <c r="C106" s="106">
        <v>328</v>
      </c>
      <c r="D106" s="106">
        <v>3054</v>
      </c>
      <c r="E106" s="106">
        <v>273</v>
      </c>
      <c r="F106" s="106">
        <v>7297</v>
      </c>
      <c r="G106" s="106">
        <v>519</v>
      </c>
      <c r="H106" s="107">
        <f t="shared" si="8"/>
        <v>2.3893254747871642</v>
      </c>
      <c r="I106" s="91">
        <f t="shared" si="8"/>
        <v>1.901098901098901</v>
      </c>
    </row>
    <row r="107" spans="1:9" s="92" customFormat="1" ht="14.25" hidden="1" customHeight="1" outlineLevel="3" x14ac:dyDescent="0.25">
      <c r="A107" s="104" t="s">
        <v>17</v>
      </c>
      <c r="B107" s="105">
        <v>8</v>
      </c>
      <c r="C107" s="106">
        <v>328</v>
      </c>
      <c r="D107" s="106">
        <v>3499</v>
      </c>
      <c r="E107" s="106">
        <v>845</v>
      </c>
      <c r="F107" s="106">
        <v>9083</v>
      </c>
      <c r="G107" s="106">
        <v>1310</v>
      </c>
      <c r="H107" s="107">
        <f t="shared" si="8"/>
        <v>2.5958845384395541</v>
      </c>
      <c r="I107" s="91">
        <f t="shared" si="8"/>
        <v>1.5502958579881656</v>
      </c>
    </row>
    <row r="108" spans="1:9" s="92" customFormat="1" ht="14.25" hidden="1" customHeight="1" outlineLevel="3" x14ac:dyDescent="0.25">
      <c r="A108" s="104" t="s">
        <v>18</v>
      </c>
      <c r="B108" s="105">
        <v>8</v>
      </c>
      <c r="C108" s="106">
        <v>327</v>
      </c>
      <c r="D108" s="106">
        <v>5390</v>
      </c>
      <c r="E108" s="106">
        <v>2291</v>
      </c>
      <c r="F108" s="106">
        <v>14123</v>
      </c>
      <c r="G108" s="106">
        <v>3912</v>
      </c>
      <c r="H108" s="107">
        <f t="shared" si="8"/>
        <v>2.6202226345083486</v>
      </c>
      <c r="I108" s="91">
        <f t="shared" si="8"/>
        <v>1.7075512876473156</v>
      </c>
    </row>
    <row r="109" spans="1:9" s="92" customFormat="1" ht="14.25" hidden="1" customHeight="1" outlineLevel="3" x14ac:dyDescent="0.25">
      <c r="A109" s="104" t="s">
        <v>19</v>
      </c>
      <c r="B109" s="105">
        <v>8</v>
      </c>
      <c r="C109" s="106">
        <v>327</v>
      </c>
      <c r="D109" s="106">
        <v>5317</v>
      </c>
      <c r="E109" s="106">
        <v>2455</v>
      </c>
      <c r="F109" s="106">
        <v>11607</v>
      </c>
      <c r="G109" s="106">
        <v>3607</v>
      </c>
      <c r="H109" s="107">
        <f t="shared" si="8"/>
        <v>2.1829979311641905</v>
      </c>
      <c r="I109" s="91">
        <f t="shared" si="8"/>
        <v>1.4692464358452137</v>
      </c>
    </row>
    <row r="110" spans="1:9" s="92" customFormat="1" ht="14.25" hidden="1" customHeight="1" outlineLevel="3" x14ac:dyDescent="0.25">
      <c r="A110" s="104" t="s">
        <v>20</v>
      </c>
      <c r="B110" s="105">
        <v>8</v>
      </c>
      <c r="C110" s="106">
        <v>327</v>
      </c>
      <c r="D110" s="106">
        <v>922</v>
      </c>
      <c r="E110" s="106">
        <v>170</v>
      </c>
      <c r="F110" s="106">
        <v>2189</v>
      </c>
      <c r="G110" s="106">
        <v>317</v>
      </c>
      <c r="H110" s="107">
        <f t="shared" si="8"/>
        <v>2.3741865509761388</v>
      </c>
      <c r="I110" s="91">
        <f t="shared" si="8"/>
        <v>1.8647058823529412</v>
      </c>
    </row>
    <row r="111" spans="1:9" s="92" customFormat="1" ht="14.25" hidden="1" customHeight="1" outlineLevel="3" x14ac:dyDescent="0.25">
      <c r="A111" s="104" t="s">
        <v>21</v>
      </c>
      <c r="B111" s="105">
        <v>3</v>
      </c>
      <c r="C111" s="106">
        <v>214</v>
      </c>
      <c r="D111" s="106">
        <v>435</v>
      </c>
      <c r="E111" s="106">
        <v>69</v>
      </c>
      <c r="F111" s="106">
        <v>1769</v>
      </c>
      <c r="G111" s="106">
        <v>958</v>
      </c>
      <c r="H111" s="107">
        <f t="shared" si="8"/>
        <v>4.0666666666666664</v>
      </c>
      <c r="I111" s="91">
        <f t="shared" si="8"/>
        <v>13.884057971014492</v>
      </c>
    </row>
    <row r="112" spans="1:9" s="92" customFormat="1" ht="14.25" hidden="1" customHeight="1" outlineLevel="3" x14ac:dyDescent="0.25">
      <c r="A112" s="104" t="s">
        <v>22</v>
      </c>
      <c r="B112" s="105">
        <v>1</v>
      </c>
      <c r="C112" s="106">
        <v>140</v>
      </c>
      <c r="D112" s="106">
        <v>7</v>
      </c>
      <c r="E112" s="106">
        <v>4</v>
      </c>
      <c r="F112" s="106">
        <v>18</v>
      </c>
      <c r="G112" s="106">
        <v>12</v>
      </c>
      <c r="H112" s="107">
        <f t="shared" si="8"/>
        <v>2.5714285714285716</v>
      </c>
      <c r="I112" s="91">
        <f t="shared" si="8"/>
        <v>3</v>
      </c>
    </row>
    <row r="113" spans="1:9" s="92" customFormat="1" ht="14.25" hidden="1" customHeight="1" outlineLevel="3" x14ac:dyDescent="0.25">
      <c r="A113" s="104" t="s">
        <v>23</v>
      </c>
      <c r="B113" s="105">
        <v>1</v>
      </c>
      <c r="C113" s="106">
        <v>140</v>
      </c>
      <c r="D113" s="106">
        <v>11</v>
      </c>
      <c r="E113" s="106">
        <v>7</v>
      </c>
      <c r="F113" s="106">
        <v>35</v>
      </c>
      <c r="G113" s="106">
        <v>15</v>
      </c>
      <c r="H113" s="107">
        <f t="shared" si="8"/>
        <v>3.1818181818181817</v>
      </c>
      <c r="I113" s="91">
        <f t="shared" si="8"/>
        <v>2.1428571428571428</v>
      </c>
    </row>
    <row r="114" spans="1:9" s="92" customFormat="1" ht="13.5" hidden="1" customHeight="1" outlineLevel="2" x14ac:dyDescent="0.25">
      <c r="A114" s="104">
        <v>1998</v>
      </c>
      <c r="B114" s="105">
        <v>8</v>
      </c>
      <c r="C114" s="106">
        <f>SUM(C102:C113)/10</f>
        <v>259.3</v>
      </c>
      <c r="D114" s="106">
        <f>SUM(D102:D113)</f>
        <v>19329</v>
      </c>
      <c r="E114" s="106">
        <f>SUM(E102:E113)</f>
        <v>6270</v>
      </c>
      <c r="F114" s="106">
        <f>SUM(F102:F113)</f>
        <v>48272</v>
      </c>
      <c r="G114" s="106">
        <f>SUM(G102:G113)</f>
        <v>10921</v>
      </c>
      <c r="H114" s="107">
        <f t="shared" si="8"/>
        <v>2.497387345439495</v>
      </c>
      <c r="I114" s="91">
        <f t="shared" si="8"/>
        <v>1.741786283891547</v>
      </c>
    </row>
    <row r="115" spans="1:9" s="92" customFormat="1" ht="14.25" hidden="1" customHeight="1" outlineLevel="3" x14ac:dyDescent="0.25">
      <c r="A115" s="104" t="s">
        <v>12</v>
      </c>
      <c r="B115" s="105">
        <v>1</v>
      </c>
      <c r="C115" s="106">
        <v>140</v>
      </c>
      <c r="D115" s="106">
        <v>3</v>
      </c>
      <c r="E115" s="106">
        <v>2</v>
      </c>
      <c r="F115" s="106">
        <v>4</v>
      </c>
      <c r="G115" s="106">
        <v>2</v>
      </c>
      <c r="H115" s="107">
        <f t="shared" si="8"/>
        <v>1.3333333333333333</v>
      </c>
      <c r="I115" s="91">
        <f t="shared" si="8"/>
        <v>1</v>
      </c>
    </row>
    <row r="116" spans="1:9" s="92" customFormat="1" ht="14.25" hidden="1" customHeight="1" outlineLevel="3" x14ac:dyDescent="0.25">
      <c r="A116" s="104" t="s">
        <v>13</v>
      </c>
      <c r="B116" s="105">
        <v>1</v>
      </c>
      <c r="C116" s="106">
        <v>140</v>
      </c>
      <c r="D116" s="106">
        <v>8</v>
      </c>
      <c r="E116" s="106">
        <v>4</v>
      </c>
      <c r="F116" s="106">
        <v>14</v>
      </c>
      <c r="G116" s="106">
        <v>10</v>
      </c>
      <c r="H116" s="107">
        <f t="shared" si="8"/>
        <v>1.75</v>
      </c>
      <c r="I116" s="91">
        <f t="shared" si="8"/>
        <v>2.5</v>
      </c>
    </row>
    <row r="117" spans="1:9" s="92" customFormat="1" ht="14.25" hidden="1" customHeight="1" outlineLevel="3" x14ac:dyDescent="0.25">
      <c r="A117" s="104" t="s">
        <v>14</v>
      </c>
      <c r="B117" s="105">
        <v>1</v>
      </c>
      <c r="C117" s="106">
        <v>140</v>
      </c>
      <c r="D117" s="106">
        <v>10</v>
      </c>
      <c r="E117" s="106">
        <v>5</v>
      </c>
      <c r="F117" s="106">
        <v>10</v>
      </c>
      <c r="G117" s="106">
        <v>5</v>
      </c>
      <c r="H117" s="107">
        <f t="shared" si="8"/>
        <v>1</v>
      </c>
      <c r="I117" s="91">
        <f t="shared" si="8"/>
        <v>1</v>
      </c>
    </row>
    <row r="118" spans="1:9" s="92" customFormat="1" ht="14.25" hidden="1" customHeight="1" outlineLevel="3" x14ac:dyDescent="0.25">
      <c r="A118" s="104" t="s">
        <v>15</v>
      </c>
      <c r="B118" s="105">
        <v>7</v>
      </c>
      <c r="C118" s="106">
        <v>354</v>
      </c>
      <c r="D118" s="106">
        <v>590</v>
      </c>
      <c r="E118" s="106">
        <v>141</v>
      </c>
      <c r="F118" s="106">
        <v>2015</v>
      </c>
      <c r="G118" s="106">
        <v>277</v>
      </c>
      <c r="H118" s="107">
        <f t="shared" si="8"/>
        <v>3.4152542372881354</v>
      </c>
      <c r="I118" s="91">
        <f t="shared" si="8"/>
        <v>1.9645390070921986</v>
      </c>
    </row>
    <row r="119" spans="1:9" s="92" customFormat="1" ht="14.25" hidden="1" customHeight="1" outlineLevel="3" x14ac:dyDescent="0.25">
      <c r="A119" s="104" t="s">
        <v>16</v>
      </c>
      <c r="B119" s="105">
        <v>7</v>
      </c>
      <c r="C119" s="106">
        <v>354</v>
      </c>
      <c r="D119" s="106">
        <v>2431</v>
      </c>
      <c r="E119" s="106">
        <v>318</v>
      </c>
      <c r="F119" s="106">
        <v>6291</v>
      </c>
      <c r="G119" s="106">
        <v>645</v>
      </c>
      <c r="H119" s="107">
        <f t="shared" si="8"/>
        <v>2.5878239407651171</v>
      </c>
      <c r="I119" s="91">
        <f t="shared" si="8"/>
        <v>2.0283018867924527</v>
      </c>
    </row>
    <row r="120" spans="1:9" s="92" customFormat="1" ht="14.25" hidden="1" customHeight="1" outlineLevel="3" x14ac:dyDescent="0.25">
      <c r="A120" s="104" t="s">
        <v>17</v>
      </c>
      <c r="B120" s="105">
        <v>7</v>
      </c>
      <c r="C120" s="106">
        <v>358</v>
      </c>
      <c r="D120" s="106">
        <v>4164</v>
      </c>
      <c r="E120" s="106">
        <v>1114</v>
      </c>
      <c r="F120" s="106">
        <v>8212</v>
      </c>
      <c r="G120" s="106">
        <v>1752</v>
      </c>
      <c r="H120" s="107">
        <f t="shared" si="8"/>
        <v>1.9721421709894333</v>
      </c>
      <c r="I120" s="91">
        <f t="shared" si="8"/>
        <v>1.5727109515260322</v>
      </c>
    </row>
    <row r="121" spans="1:9" s="92" customFormat="1" ht="14.25" hidden="1" customHeight="1" outlineLevel="3" x14ac:dyDescent="0.25">
      <c r="A121" s="104" t="s">
        <v>18</v>
      </c>
      <c r="B121" s="105">
        <v>7</v>
      </c>
      <c r="C121" s="106">
        <v>358</v>
      </c>
      <c r="D121" s="106">
        <v>6300</v>
      </c>
      <c r="E121" s="106">
        <v>2319</v>
      </c>
      <c r="F121" s="106">
        <v>17005</v>
      </c>
      <c r="G121" s="106">
        <v>4028</v>
      </c>
      <c r="H121" s="107">
        <f t="shared" si="8"/>
        <v>2.6992063492063494</v>
      </c>
      <c r="I121" s="91">
        <f t="shared" si="8"/>
        <v>1.7369555843035791</v>
      </c>
    </row>
    <row r="122" spans="1:9" s="92" customFormat="1" ht="14.25" hidden="1" customHeight="1" outlineLevel="3" x14ac:dyDescent="0.25">
      <c r="A122" s="104" t="s">
        <v>19</v>
      </c>
      <c r="B122" s="105">
        <v>7</v>
      </c>
      <c r="C122" s="106">
        <v>358</v>
      </c>
      <c r="D122" s="106">
        <v>4472</v>
      </c>
      <c r="E122" s="106">
        <v>1630</v>
      </c>
      <c r="F122" s="106">
        <v>10513</v>
      </c>
      <c r="G122" s="106">
        <v>2439</v>
      </c>
      <c r="H122" s="107">
        <f t="shared" si="8"/>
        <v>2.3508497316636849</v>
      </c>
      <c r="I122" s="91">
        <f t="shared" si="8"/>
        <v>1.496319018404908</v>
      </c>
    </row>
    <row r="123" spans="1:9" s="92" customFormat="1" ht="14.25" hidden="1" customHeight="1" outlineLevel="3" x14ac:dyDescent="0.25">
      <c r="A123" s="104" t="s">
        <v>20</v>
      </c>
      <c r="B123" s="105">
        <v>7</v>
      </c>
      <c r="C123" s="106">
        <v>358</v>
      </c>
      <c r="D123" s="106">
        <v>1070</v>
      </c>
      <c r="E123" s="106">
        <v>318</v>
      </c>
      <c r="F123" s="106">
        <v>3575</v>
      </c>
      <c r="G123" s="106">
        <v>535</v>
      </c>
      <c r="H123" s="107">
        <f t="shared" si="8"/>
        <v>3.3411214953271027</v>
      </c>
      <c r="I123" s="91">
        <f t="shared" si="8"/>
        <v>1.6823899371069182</v>
      </c>
    </row>
    <row r="124" spans="1:9" s="92" customFormat="1" ht="14.25" hidden="1" customHeight="1" outlineLevel="3" x14ac:dyDescent="0.25">
      <c r="A124" s="104" t="s">
        <v>21</v>
      </c>
      <c r="B124" s="105">
        <v>2</v>
      </c>
      <c r="C124" s="106">
        <v>210</v>
      </c>
      <c r="D124" s="106">
        <v>395</v>
      </c>
      <c r="E124" s="106">
        <v>72</v>
      </c>
      <c r="F124" s="106">
        <v>854</v>
      </c>
      <c r="G124" s="106">
        <v>151</v>
      </c>
      <c r="H124" s="107">
        <f t="shared" si="8"/>
        <v>2.1620253164556962</v>
      </c>
      <c r="I124" s="91">
        <f t="shared" si="8"/>
        <v>2.0972222222222223</v>
      </c>
    </row>
    <row r="125" spans="1:9" s="92" customFormat="1" ht="14.25" hidden="1" customHeight="1" outlineLevel="3" x14ac:dyDescent="0.25">
      <c r="A125" s="104" t="s">
        <v>22</v>
      </c>
      <c r="B125" s="105">
        <v>1</v>
      </c>
      <c r="C125" s="106">
        <v>140</v>
      </c>
      <c r="D125" s="106">
        <v>13</v>
      </c>
      <c r="E125" s="106">
        <v>6</v>
      </c>
      <c r="F125" s="106">
        <v>45</v>
      </c>
      <c r="G125" s="106">
        <v>24</v>
      </c>
      <c r="H125" s="107">
        <f t="shared" si="8"/>
        <v>3.4615384615384617</v>
      </c>
      <c r="I125" s="91">
        <f t="shared" si="8"/>
        <v>4</v>
      </c>
    </row>
    <row r="126" spans="1:9" s="92" customFormat="1" ht="14.25" hidden="1" customHeight="1" outlineLevel="3" x14ac:dyDescent="0.25">
      <c r="A126" s="104" t="s">
        <v>23</v>
      </c>
      <c r="B126" s="105">
        <v>1</v>
      </c>
      <c r="C126" s="106">
        <v>140</v>
      </c>
      <c r="D126" s="106">
        <v>17</v>
      </c>
      <c r="E126" s="106">
        <v>9</v>
      </c>
      <c r="F126" s="106">
        <v>54</v>
      </c>
      <c r="G126" s="106">
        <v>30</v>
      </c>
      <c r="H126" s="107">
        <f t="shared" si="8"/>
        <v>3.1764705882352939</v>
      </c>
      <c r="I126" s="91">
        <f t="shared" si="8"/>
        <v>3.3333333333333335</v>
      </c>
    </row>
    <row r="127" spans="1:9" s="92" customFormat="1" ht="11.25" hidden="1" customHeight="1" outlineLevel="2" x14ac:dyDescent="0.25">
      <c r="A127" s="104">
        <v>1999</v>
      </c>
      <c r="B127" s="105">
        <v>7</v>
      </c>
      <c r="C127" s="106">
        <f>SUM(C115:C126)/12</f>
        <v>254.16666666666666</v>
      </c>
      <c r="D127" s="106">
        <f>SUM(D115:D126)</f>
        <v>19473</v>
      </c>
      <c r="E127" s="106">
        <f>SUM(E115:E126)</f>
        <v>5938</v>
      </c>
      <c r="F127" s="106">
        <f>SUM(F115:F126)</f>
        <v>48592</v>
      </c>
      <c r="G127" s="106">
        <f>SUM(G115:G126)</f>
        <v>9898</v>
      </c>
      <c r="H127" s="107">
        <f>SUM(F127/D127)</f>
        <v>2.4953525394135472</v>
      </c>
      <c r="I127" s="91">
        <f>SUM(G127/E127)</f>
        <v>1.6668912091613337</v>
      </c>
    </row>
    <row r="128" spans="1:9" s="92" customFormat="1" ht="18" hidden="1" customHeight="1" outlineLevel="1" x14ac:dyDescent="0.25">
      <c r="A128" s="104" t="s">
        <v>12</v>
      </c>
      <c r="B128" s="105">
        <v>1</v>
      </c>
      <c r="C128" s="106">
        <v>140</v>
      </c>
      <c r="D128" s="106">
        <v>9</v>
      </c>
      <c r="E128" s="106">
        <v>5</v>
      </c>
      <c r="F128" s="106">
        <v>24</v>
      </c>
      <c r="G128" s="106">
        <v>20</v>
      </c>
      <c r="H128" s="107">
        <f t="shared" ref="H128:I139" si="9">SUM(F128/D128)</f>
        <v>2.6666666666666665</v>
      </c>
      <c r="I128" s="91">
        <f t="shared" si="9"/>
        <v>4</v>
      </c>
    </row>
    <row r="129" spans="1:9" s="92" customFormat="1" ht="9.75" hidden="1" customHeight="1" outlineLevel="1" x14ac:dyDescent="0.25">
      <c r="A129" s="104" t="s">
        <v>13</v>
      </c>
      <c r="B129" s="105">
        <v>1</v>
      </c>
      <c r="C129" s="106">
        <v>140</v>
      </c>
      <c r="D129" s="106">
        <v>11</v>
      </c>
      <c r="E129" s="106">
        <v>5</v>
      </c>
      <c r="F129" s="106">
        <v>16</v>
      </c>
      <c r="G129" s="106">
        <v>10</v>
      </c>
      <c r="H129" s="107">
        <f t="shared" si="9"/>
        <v>1.4545454545454546</v>
      </c>
      <c r="I129" s="91">
        <f t="shared" si="9"/>
        <v>2</v>
      </c>
    </row>
    <row r="130" spans="1:9" s="92" customFormat="1" ht="9.75" hidden="1" customHeight="1" outlineLevel="1" x14ac:dyDescent="0.25">
      <c r="A130" s="104" t="s">
        <v>14</v>
      </c>
      <c r="B130" s="105">
        <v>1</v>
      </c>
      <c r="C130" s="106">
        <v>140</v>
      </c>
      <c r="D130" s="106">
        <v>10</v>
      </c>
      <c r="E130" s="106">
        <v>4</v>
      </c>
      <c r="F130" s="106">
        <v>30</v>
      </c>
      <c r="G130" s="106">
        <v>12</v>
      </c>
      <c r="H130" s="107">
        <f t="shared" si="9"/>
        <v>3</v>
      </c>
      <c r="I130" s="91">
        <f t="shared" si="9"/>
        <v>3</v>
      </c>
    </row>
    <row r="131" spans="1:9" s="92" customFormat="1" ht="12.95" hidden="1" customHeight="1" outlineLevel="1" x14ac:dyDescent="0.25">
      <c r="A131" s="104" t="s">
        <v>15</v>
      </c>
      <c r="B131" s="105">
        <v>5</v>
      </c>
      <c r="C131" s="106">
        <v>291</v>
      </c>
      <c r="D131" s="106">
        <v>617</v>
      </c>
      <c r="E131" s="106">
        <v>22</v>
      </c>
      <c r="F131" s="106">
        <v>1594</v>
      </c>
      <c r="G131" s="106">
        <v>54</v>
      </c>
      <c r="H131" s="107">
        <f t="shared" si="9"/>
        <v>2.5834683954619124</v>
      </c>
      <c r="I131" s="91">
        <f t="shared" si="9"/>
        <v>2.4545454545454546</v>
      </c>
    </row>
    <row r="132" spans="1:9" s="92" customFormat="1" ht="9.75" hidden="1" customHeight="1" outlineLevel="1" x14ac:dyDescent="0.25">
      <c r="A132" s="104" t="s">
        <v>16</v>
      </c>
      <c r="B132" s="105">
        <v>6</v>
      </c>
      <c r="C132" s="106">
        <v>302</v>
      </c>
      <c r="D132" s="106">
        <v>1050</v>
      </c>
      <c r="E132" s="106">
        <v>135</v>
      </c>
      <c r="F132" s="106">
        <v>3008</v>
      </c>
      <c r="G132" s="106">
        <v>257</v>
      </c>
      <c r="H132" s="107">
        <f t="shared" si="9"/>
        <v>2.8647619047619046</v>
      </c>
      <c r="I132" s="91">
        <f t="shared" si="9"/>
        <v>1.9037037037037037</v>
      </c>
    </row>
    <row r="133" spans="1:9" s="92" customFormat="1" ht="9.75" hidden="1" customHeight="1" outlineLevel="1" x14ac:dyDescent="0.25">
      <c r="A133" s="104" t="s">
        <v>17</v>
      </c>
      <c r="B133" s="105">
        <v>6</v>
      </c>
      <c r="C133" s="106">
        <v>302</v>
      </c>
      <c r="D133" s="106">
        <v>2446</v>
      </c>
      <c r="E133" s="106">
        <v>246</v>
      </c>
      <c r="F133" s="106">
        <v>6176</v>
      </c>
      <c r="G133" s="106">
        <v>450</v>
      </c>
      <c r="H133" s="107">
        <f t="shared" si="9"/>
        <v>2.5249386753883893</v>
      </c>
      <c r="I133" s="91">
        <f t="shared" si="9"/>
        <v>1.8292682926829269</v>
      </c>
    </row>
    <row r="134" spans="1:9" s="92" customFormat="1" ht="12.95" hidden="1" customHeight="1" outlineLevel="1" x14ac:dyDescent="0.25">
      <c r="A134" s="104" t="s">
        <v>18</v>
      </c>
      <c r="B134" s="105">
        <v>6</v>
      </c>
      <c r="C134" s="106">
        <v>302</v>
      </c>
      <c r="D134" s="106">
        <v>2973</v>
      </c>
      <c r="E134" s="106">
        <v>388</v>
      </c>
      <c r="F134" s="106">
        <v>9269</v>
      </c>
      <c r="G134" s="106">
        <v>829</v>
      </c>
      <c r="H134" s="107">
        <f t="shared" si="9"/>
        <v>3.1177262024890684</v>
      </c>
      <c r="I134" s="91">
        <f t="shared" si="9"/>
        <v>2.1365979381443299</v>
      </c>
    </row>
    <row r="135" spans="1:9" s="92" customFormat="1" ht="9.75" hidden="1" customHeight="1" outlineLevel="1" x14ac:dyDescent="0.25">
      <c r="A135" s="104" t="s">
        <v>19</v>
      </c>
      <c r="B135" s="105">
        <v>6</v>
      </c>
      <c r="C135" s="106">
        <v>302</v>
      </c>
      <c r="D135" s="106">
        <v>2164</v>
      </c>
      <c r="E135" s="106">
        <v>125</v>
      </c>
      <c r="F135" s="106">
        <v>6360</v>
      </c>
      <c r="G135" s="106">
        <v>273</v>
      </c>
      <c r="H135" s="107">
        <f t="shared" si="9"/>
        <v>2.9390018484288354</v>
      </c>
      <c r="I135" s="91">
        <f t="shared" si="9"/>
        <v>2.1840000000000002</v>
      </c>
    </row>
    <row r="136" spans="1:9" s="92" customFormat="1" ht="9.75" hidden="1" customHeight="1" outlineLevel="1" x14ac:dyDescent="0.25">
      <c r="A136" s="104" t="s">
        <v>20</v>
      </c>
      <c r="B136" s="105">
        <v>6</v>
      </c>
      <c r="C136" s="106">
        <v>302</v>
      </c>
      <c r="D136" s="106">
        <v>202</v>
      </c>
      <c r="E136" s="106">
        <v>40</v>
      </c>
      <c r="F136" s="106">
        <v>662</v>
      </c>
      <c r="G136" s="106">
        <v>70</v>
      </c>
      <c r="H136" s="107">
        <f t="shared" si="9"/>
        <v>3.277227722772277</v>
      </c>
      <c r="I136" s="91">
        <f t="shared" si="9"/>
        <v>1.75</v>
      </c>
    </row>
    <row r="137" spans="1:9" s="92" customFormat="1" ht="12.95" hidden="1" customHeight="1" outlineLevel="1" x14ac:dyDescent="0.25">
      <c r="A137" s="104" t="s">
        <v>21</v>
      </c>
      <c r="B137" s="105">
        <v>1</v>
      </c>
      <c r="C137" s="106">
        <v>140</v>
      </c>
      <c r="D137" s="106">
        <v>92</v>
      </c>
      <c r="E137" s="106">
        <v>12</v>
      </c>
      <c r="F137" s="106">
        <v>152</v>
      </c>
      <c r="G137" s="106">
        <v>32</v>
      </c>
      <c r="H137" s="107">
        <f t="shared" si="9"/>
        <v>1.6521739130434783</v>
      </c>
      <c r="I137" s="91">
        <f t="shared" si="9"/>
        <v>2.6666666666666665</v>
      </c>
    </row>
    <row r="138" spans="1:9" s="92" customFormat="1" ht="9.75" hidden="1" customHeight="1" outlineLevel="1" x14ac:dyDescent="0.25">
      <c r="A138" s="104" t="s">
        <v>22</v>
      </c>
      <c r="B138" s="105">
        <v>1</v>
      </c>
      <c r="C138" s="106">
        <v>140</v>
      </c>
      <c r="D138" s="106">
        <v>85</v>
      </c>
      <c r="E138" s="106">
        <v>10</v>
      </c>
      <c r="F138" s="106">
        <v>143</v>
      </c>
      <c r="G138" s="106">
        <v>18</v>
      </c>
      <c r="H138" s="107">
        <f t="shared" si="9"/>
        <v>1.6823529411764706</v>
      </c>
      <c r="I138" s="91">
        <f t="shared" si="9"/>
        <v>1.8</v>
      </c>
    </row>
    <row r="139" spans="1:9" s="92" customFormat="1" ht="9.75" hidden="1" customHeight="1" outlineLevel="1" x14ac:dyDescent="0.25">
      <c r="A139" s="104" t="s">
        <v>23</v>
      </c>
      <c r="B139" s="105">
        <v>1</v>
      </c>
      <c r="C139" s="106">
        <v>140</v>
      </c>
      <c r="D139" s="106">
        <v>15</v>
      </c>
      <c r="E139" s="106">
        <v>5</v>
      </c>
      <c r="F139" s="106">
        <v>40</v>
      </c>
      <c r="G139" s="106">
        <v>10</v>
      </c>
      <c r="H139" s="107">
        <f t="shared" si="9"/>
        <v>2.6666666666666665</v>
      </c>
      <c r="I139" s="91">
        <f t="shared" si="9"/>
        <v>2</v>
      </c>
    </row>
    <row r="140" spans="1:9" s="92" customFormat="1" ht="18" customHeight="1" collapsed="1" x14ac:dyDescent="0.25">
      <c r="A140" s="104">
        <v>2000</v>
      </c>
      <c r="B140" s="105">
        <v>6</v>
      </c>
      <c r="C140" s="106">
        <f>SUM(C128:C139)/12</f>
        <v>220.08333333333334</v>
      </c>
      <c r="D140" s="106">
        <f>SUM(D128:D139)</f>
        <v>9674</v>
      </c>
      <c r="E140" s="106">
        <f>SUM(E128:E139)</f>
        <v>997</v>
      </c>
      <c r="F140" s="106">
        <f>SUM(F128:F139)</f>
        <v>27474</v>
      </c>
      <c r="G140" s="106">
        <f>SUM(G128:G139)</f>
        <v>2035</v>
      </c>
      <c r="H140" s="107">
        <f>SUM(F140/D140)</f>
        <v>2.839983460822824</v>
      </c>
      <c r="I140" s="91">
        <f>SUM(G140/E140)</f>
        <v>2.0411233701103311</v>
      </c>
    </row>
    <row r="141" spans="1:9" s="92" customFormat="1" ht="18" hidden="1" customHeight="1" outlineLevel="1" x14ac:dyDescent="0.25">
      <c r="A141" s="104" t="s">
        <v>12</v>
      </c>
      <c r="B141" s="105">
        <v>1</v>
      </c>
      <c r="C141" s="106">
        <v>140</v>
      </c>
      <c r="D141" s="106">
        <v>9</v>
      </c>
      <c r="E141" s="106">
        <v>3</v>
      </c>
      <c r="F141" s="106">
        <v>17</v>
      </c>
      <c r="G141" s="106">
        <v>5</v>
      </c>
      <c r="H141" s="107">
        <f t="shared" ref="H141:I152" si="10">SUM(F141/D141)</f>
        <v>1.8888888888888888</v>
      </c>
      <c r="I141" s="91">
        <f t="shared" si="10"/>
        <v>1.6666666666666667</v>
      </c>
    </row>
    <row r="142" spans="1:9" s="92" customFormat="1" ht="9.75" hidden="1" customHeight="1" outlineLevel="1" x14ac:dyDescent="0.25">
      <c r="A142" s="104" t="s">
        <v>13</v>
      </c>
      <c r="B142" s="105">
        <v>1</v>
      </c>
      <c r="C142" s="106">
        <v>140</v>
      </c>
      <c r="D142" s="106">
        <v>11</v>
      </c>
      <c r="E142" s="106">
        <v>6</v>
      </c>
      <c r="F142" s="106">
        <v>22</v>
      </c>
      <c r="G142" s="106">
        <v>12</v>
      </c>
      <c r="H142" s="107">
        <f t="shared" si="10"/>
        <v>2</v>
      </c>
      <c r="I142" s="91">
        <f t="shared" si="10"/>
        <v>2</v>
      </c>
    </row>
    <row r="143" spans="1:9" s="92" customFormat="1" ht="9.75" hidden="1" customHeight="1" outlineLevel="1" x14ac:dyDescent="0.25">
      <c r="A143" s="104" t="s">
        <v>14</v>
      </c>
      <c r="B143" s="105">
        <v>1</v>
      </c>
      <c r="C143" s="106">
        <v>140</v>
      </c>
      <c r="D143" s="106">
        <v>13</v>
      </c>
      <c r="E143" s="106">
        <v>5</v>
      </c>
      <c r="F143" s="106">
        <v>34</v>
      </c>
      <c r="G143" s="106">
        <v>10</v>
      </c>
      <c r="H143" s="107">
        <f t="shared" si="10"/>
        <v>2.6153846153846154</v>
      </c>
      <c r="I143" s="91">
        <f t="shared" si="10"/>
        <v>2</v>
      </c>
    </row>
    <row r="144" spans="1:9" s="92" customFormat="1" ht="12.95" hidden="1" customHeight="1" outlineLevel="1" x14ac:dyDescent="0.25">
      <c r="A144" s="104" t="s">
        <v>15</v>
      </c>
      <c r="B144" s="105">
        <v>5</v>
      </c>
      <c r="C144" s="106">
        <v>294</v>
      </c>
      <c r="D144" s="106">
        <v>210</v>
      </c>
      <c r="E144" s="106">
        <v>18</v>
      </c>
      <c r="F144" s="106">
        <v>633</v>
      </c>
      <c r="G144" s="106">
        <v>31</v>
      </c>
      <c r="H144" s="107">
        <f t="shared" si="10"/>
        <v>3.0142857142857142</v>
      </c>
      <c r="I144" s="91">
        <f t="shared" si="10"/>
        <v>1.7222222222222223</v>
      </c>
    </row>
    <row r="145" spans="1:9" s="92" customFormat="1" ht="9.75" hidden="1" customHeight="1" outlineLevel="1" x14ac:dyDescent="0.25">
      <c r="A145" s="104" t="s">
        <v>16</v>
      </c>
      <c r="B145" s="105">
        <v>6</v>
      </c>
      <c r="C145" s="106">
        <v>312</v>
      </c>
      <c r="D145" s="106">
        <v>1121</v>
      </c>
      <c r="E145" s="106">
        <v>97</v>
      </c>
      <c r="F145" s="106">
        <v>2836</v>
      </c>
      <c r="G145" s="106">
        <v>172</v>
      </c>
      <c r="H145" s="107">
        <f t="shared" si="10"/>
        <v>2.5298840321141838</v>
      </c>
      <c r="I145" s="91">
        <f t="shared" si="10"/>
        <v>1.7731958762886597</v>
      </c>
    </row>
    <row r="146" spans="1:9" s="92" customFormat="1" ht="9.75" hidden="1" customHeight="1" outlineLevel="1" x14ac:dyDescent="0.25">
      <c r="A146" s="104" t="s">
        <v>17</v>
      </c>
      <c r="B146" s="105">
        <v>6</v>
      </c>
      <c r="C146" s="106">
        <v>312</v>
      </c>
      <c r="D146" s="106">
        <v>1861</v>
      </c>
      <c r="E146" s="106">
        <v>167</v>
      </c>
      <c r="F146" s="106">
        <v>4734</v>
      </c>
      <c r="G146" s="106">
        <v>350</v>
      </c>
      <c r="H146" s="107">
        <f t="shared" si="10"/>
        <v>2.5437936593229447</v>
      </c>
      <c r="I146" s="91">
        <f t="shared" si="10"/>
        <v>2.0958083832335328</v>
      </c>
    </row>
    <row r="147" spans="1:9" s="92" customFormat="1" ht="12.95" hidden="1" customHeight="1" outlineLevel="1" x14ac:dyDescent="0.25">
      <c r="A147" s="104" t="s">
        <v>18</v>
      </c>
      <c r="B147" s="105">
        <v>6</v>
      </c>
      <c r="C147" s="106">
        <v>312</v>
      </c>
      <c r="D147" s="106">
        <v>3253</v>
      </c>
      <c r="E147" s="106">
        <v>260</v>
      </c>
      <c r="F147" s="106">
        <v>11067</v>
      </c>
      <c r="G147" s="106">
        <v>506</v>
      </c>
      <c r="H147" s="107">
        <f t="shared" si="10"/>
        <v>3.4020903781125114</v>
      </c>
      <c r="I147" s="91">
        <f t="shared" si="10"/>
        <v>1.9461538461538461</v>
      </c>
    </row>
    <row r="148" spans="1:9" s="92" customFormat="1" ht="9.75" hidden="1" customHeight="1" outlineLevel="1" x14ac:dyDescent="0.25">
      <c r="A148" s="104" t="s">
        <v>19</v>
      </c>
      <c r="B148" s="105">
        <v>6</v>
      </c>
      <c r="C148" s="106">
        <v>312</v>
      </c>
      <c r="D148" s="106">
        <v>2098</v>
      </c>
      <c r="E148" s="106">
        <v>119</v>
      </c>
      <c r="F148" s="106">
        <v>6627</v>
      </c>
      <c r="G148" s="106">
        <v>224</v>
      </c>
      <c r="H148" s="107">
        <f t="shared" si="10"/>
        <v>3.1587225929456624</v>
      </c>
      <c r="I148" s="91">
        <f t="shared" si="10"/>
        <v>1.8823529411764706</v>
      </c>
    </row>
    <row r="149" spans="1:9" s="92" customFormat="1" ht="9.75" hidden="1" customHeight="1" outlineLevel="1" x14ac:dyDescent="0.25">
      <c r="A149" s="104" t="s">
        <v>20</v>
      </c>
      <c r="B149" s="105">
        <v>6</v>
      </c>
      <c r="C149" s="106">
        <v>312</v>
      </c>
      <c r="D149" s="106">
        <v>581</v>
      </c>
      <c r="E149" s="106">
        <v>32</v>
      </c>
      <c r="F149" s="106">
        <v>1811</v>
      </c>
      <c r="G149" s="106">
        <v>45</v>
      </c>
      <c r="H149" s="107">
        <f t="shared" si="10"/>
        <v>3.117039586919105</v>
      </c>
      <c r="I149" s="91">
        <f t="shared" si="10"/>
        <v>1.40625</v>
      </c>
    </row>
    <row r="150" spans="1:9" s="92" customFormat="1" ht="12.95" hidden="1" customHeight="1" outlineLevel="1" x14ac:dyDescent="0.25">
      <c r="A150" s="104" t="s">
        <v>21</v>
      </c>
      <c r="B150" s="105">
        <v>1</v>
      </c>
      <c r="C150" s="106">
        <v>140</v>
      </c>
      <c r="D150" s="106">
        <v>54</v>
      </c>
      <c r="E150" s="106">
        <v>9</v>
      </c>
      <c r="F150" s="106">
        <v>147</v>
      </c>
      <c r="G150" s="106">
        <v>12</v>
      </c>
      <c r="H150" s="107">
        <f t="shared" si="10"/>
        <v>2.7222222222222223</v>
      </c>
      <c r="I150" s="91">
        <f t="shared" si="10"/>
        <v>1.3333333333333333</v>
      </c>
    </row>
    <row r="151" spans="1:9" s="92" customFormat="1" ht="9.75" hidden="1" customHeight="1" outlineLevel="1" x14ac:dyDescent="0.25">
      <c r="A151" s="104" t="s">
        <v>22</v>
      </c>
      <c r="B151" s="105">
        <v>1</v>
      </c>
      <c r="C151" s="106">
        <v>140</v>
      </c>
      <c r="D151" s="106">
        <v>40</v>
      </c>
      <c r="E151" s="106">
        <v>8</v>
      </c>
      <c r="F151" s="106">
        <v>96</v>
      </c>
      <c r="G151" s="106">
        <v>16</v>
      </c>
      <c r="H151" s="107">
        <f t="shared" si="10"/>
        <v>2.4</v>
      </c>
      <c r="I151" s="91">
        <f t="shared" si="10"/>
        <v>2</v>
      </c>
    </row>
    <row r="152" spans="1:9" s="92" customFormat="1" ht="9.75" hidden="1" customHeight="1" outlineLevel="1" x14ac:dyDescent="0.25">
      <c r="A152" s="104" t="s">
        <v>23</v>
      </c>
      <c r="B152" s="105">
        <v>1</v>
      </c>
      <c r="C152" s="106">
        <v>140</v>
      </c>
      <c r="D152" s="106">
        <v>20</v>
      </c>
      <c r="E152" s="106">
        <v>5</v>
      </c>
      <c r="F152" s="106">
        <v>45</v>
      </c>
      <c r="G152" s="106">
        <v>15</v>
      </c>
      <c r="H152" s="107">
        <f t="shared" si="10"/>
        <v>2.25</v>
      </c>
      <c r="I152" s="91">
        <f t="shared" si="10"/>
        <v>3</v>
      </c>
    </row>
    <row r="153" spans="1:9" s="92" customFormat="1" ht="12" hidden="1" customHeight="1" outlineLevel="2" collapsed="1" x14ac:dyDescent="0.25">
      <c r="A153" s="104">
        <v>2001</v>
      </c>
      <c r="B153" s="105">
        <v>6</v>
      </c>
      <c r="C153" s="106">
        <f>SUM(C141:C152)/12</f>
        <v>224.5</v>
      </c>
      <c r="D153" s="106">
        <f>SUM(D141:D152)</f>
        <v>9271</v>
      </c>
      <c r="E153" s="106">
        <f>SUM(E141:E152)</f>
        <v>729</v>
      </c>
      <c r="F153" s="106">
        <f>SUM(F141:F152)</f>
        <v>28069</v>
      </c>
      <c r="G153" s="106">
        <f>SUM(G141:G152)</f>
        <v>1398</v>
      </c>
      <c r="H153" s="107">
        <f>SUM(F153/D153)</f>
        <v>3.027612986732823</v>
      </c>
      <c r="I153" s="91">
        <f>SUM(G153/E153)</f>
        <v>1.9176954732510287</v>
      </c>
    </row>
    <row r="154" spans="1:9" s="92" customFormat="1" ht="18" hidden="1" customHeight="1" outlineLevel="3" x14ac:dyDescent="0.25">
      <c r="A154" s="104" t="s">
        <v>12</v>
      </c>
      <c r="B154" s="105">
        <v>1</v>
      </c>
      <c r="C154" s="106">
        <v>140</v>
      </c>
      <c r="D154" s="106">
        <v>22</v>
      </c>
      <c r="E154" s="106">
        <v>10</v>
      </c>
      <c r="F154" s="106">
        <v>36</v>
      </c>
      <c r="G154" s="106">
        <v>18</v>
      </c>
      <c r="H154" s="107">
        <f t="shared" ref="H154:I165" si="11">SUM(F154/D154)</f>
        <v>1.6363636363636365</v>
      </c>
      <c r="I154" s="91">
        <f t="shared" si="11"/>
        <v>1.8</v>
      </c>
    </row>
    <row r="155" spans="1:9" s="92" customFormat="1" ht="9.75" hidden="1" customHeight="1" outlineLevel="3" x14ac:dyDescent="0.25">
      <c r="A155" s="104" t="s">
        <v>13</v>
      </c>
      <c r="B155" s="105">
        <v>1</v>
      </c>
      <c r="C155" s="106">
        <v>140</v>
      </c>
      <c r="D155" s="106">
        <v>16</v>
      </c>
      <c r="E155" s="106">
        <v>6</v>
      </c>
      <c r="F155" s="106">
        <v>33</v>
      </c>
      <c r="G155" s="106">
        <v>18</v>
      </c>
      <c r="H155" s="107">
        <f t="shared" si="11"/>
        <v>2.0625</v>
      </c>
      <c r="I155" s="91">
        <f t="shared" si="11"/>
        <v>3</v>
      </c>
    </row>
    <row r="156" spans="1:9" s="92" customFormat="1" ht="9.75" hidden="1" customHeight="1" outlineLevel="3" x14ac:dyDescent="0.25">
      <c r="A156" s="104" t="s">
        <v>14</v>
      </c>
      <c r="B156" s="105">
        <v>1</v>
      </c>
      <c r="C156" s="106">
        <v>140</v>
      </c>
      <c r="D156" s="106">
        <v>42</v>
      </c>
      <c r="E156" s="106">
        <v>12</v>
      </c>
      <c r="F156" s="106">
        <v>150</v>
      </c>
      <c r="G156" s="106">
        <v>30</v>
      </c>
      <c r="H156" s="107">
        <f t="shared" si="11"/>
        <v>3.5714285714285716</v>
      </c>
      <c r="I156" s="91">
        <f t="shared" si="11"/>
        <v>2.5</v>
      </c>
    </row>
    <row r="157" spans="1:9" s="92" customFormat="1" ht="12.95" hidden="1" customHeight="1" outlineLevel="3" x14ac:dyDescent="0.25">
      <c r="A157" s="104" t="s">
        <v>15</v>
      </c>
      <c r="B157" s="105">
        <v>4</v>
      </c>
      <c r="C157" s="106">
        <v>304</v>
      </c>
      <c r="D157" s="106">
        <v>292</v>
      </c>
      <c r="E157" s="106">
        <v>23</v>
      </c>
      <c r="F157" s="106">
        <v>1109</v>
      </c>
      <c r="G157" s="106">
        <v>47</v>
      </c>
      <c r="H157" s="107">
        <f t="shared" si="11"/>
        <v>3.797945205479452</v>
      </c>
      <c r="I157" s="91">
        <f t="shared" si="11"/>
        <v>2.0434782608695654</v>
      </c>
    </row>
    <row r="158" spans="1:9" s="92" customFormat="1" ht="9.75" hidden="1" customHeight="1" outlineLevel="3" x14ac:dyDescent="0.25">
      <c r="A158" s="104" t="s">
        <v>16</v>
      </c>
      <c r="B158" s="105">
        <v>5</v>
      </c>
      <c r="C158" s="106">
        <v>310</v>
      </c>
      <c r="D158" s="106">
        <v>1109</v>
      </c>
      <c r="E158" s="106">
        <v>60</v>
      </c>
      <c r="F158" s="106">
        <v>2762</v>
      </c>
      <c r="G158" s="106">
        <v>169</v>
      </c>
      <c r="H158" s="107">
        <f t="shared" si="11"/>
        <v>2.4905320108205591</v>
      </c>
      <c r="I158" s="91">
        <f t="shared" si="11"/>
        <v>2.8166666666666669</v>
      </c>
    </row>
    <row r="159" spans="1:9" s="92" customFormat="1" ht="9.75" hidden="1" customHeight="1" outlineLevel="3" x14ac:dyDescent="0.25">
      <c r="A159" s="104" t="s">
        <v>17</v>
      </c>
      <c r="B159" s="105">
        <v>5</v>
      </c>
      <c r="C159" s="106">
        <v>310</v>
      </c>
      <c r="D159" s="106">
        <v>1681</v>
      </c>
      <c r="E159" s="106">
        <v>91</v>
      </c>
      <c r="F159" s="106">
        <v>4075</v>
      </c>
      <c r="G159" s="106">
        <v>220</v>
      </c>
      <c r="H159" s="107">
        <f t="shared" si="11"/>
        <v>2.424152290303391</v>
      </c>
      <c r="I159" s="91">
        <f t="shared" si="11"/>
        <v>2.4175824175824174</v>
      </c>
    </row>
    <row r="160" spans="1:9" s="92" customFormat="1" ht="12.95" hidden="1" customHeight="1" outlineLevel="3" x14ac:dyDescent="0.25">
      <c r="A160" s="104" t="s">
        <v>18</v>
      </c>
      <c r="B160" s="105">
        <v>5</v>
      </c>
      <c r="C160" s="106">
        <v>310</v>
      </c>
      <c r="D160" s="106">
        <v>3129</v>
      </c>
      <c r="E160" s="106">
        <v>270</v>
      </c>
      <c r="F160" s="106">
        <v>10405</v>
      </c>
      <c r="G160" s="106">
        <v>541</v>
      </c>
      <c r="H160" s="107">
        <f t="shared" si="11"/>
        <v>3.3253435602428891</v>
      </c>
      <c r="I160" s="91">
        <f t="shared" si="11"/>
        <v>2.0037037037037035</v>
      </c>
    </row>
    <row r="161" spans="1:9" s="92" customFormat="1" ht="9.75" hidden="1" customHeight="1" outlineLevel="3" x14ac:dyDescent="0.25">
      <c r="A161" s="104" t="s">
        <v>19</v>
      </c>
      <c r="B161" s="105">
        <v>5</v>
      </c>
      <c r="C161" s="106">
        <v>310</v>
      </c>
      <c r="D161" s="106">
        <v>2120</v>
      </c>
      <c r="E161" s="106">
        <v>188</v>
      </c>
      <c r="F161" s="106">
        <v>6882</v>
      </c>
      <c r="G161" s="106">
        <v>419</v>
      </c>
      <c r="H161" s="107">
        <f t="shared" si="11"/>
        <v>3.2462264150943394</v>
      </c>
      <c r="I161" s="91">
        <f t="shared" si="11"/>
        <v>2.228723404255319</v>
      </c>
    </row>
    <row r="162" spans="1:9" s="92" customFormat="1" ht="9.75" hidden="1" customHeight="1" outlineLevel="3" x14ac:dyDescent="0.25">
      <c r="A162" s="104" t="s">
        <v>20</v>
      </c>
      <c r="B162" s="105">
        <v>5</v>
      </c>
      <c r="C162" s="106">
        <v>310</v>
      </c>
      <c r="D162" s="106">
        <v>885</v>
      </c>
      <c r="E162" s="106">
        <v>85</v>
      </c>
      <c r="F162" s="106">
        <v>2824</v>
      </c>
      <c r="G162" s="106">
        <v>182</v>
      </c>
      <c r="H162" s="107">
        <f t="shared" si="11"/>
        <v>3.1909604519774013</v>
      </c>
      <c r="I162" s="91">
        <f t="shared" si="11"/>
        <v>2.1411764705882352</v>
      </c>
    </row>
    <row r="163" spans="1:9" s="92" customFormat="1" ht="12.95" hidden="1" customHeight="1" outlineLevel="3" x14ac:dyDescent="0.25">
      <c r="A163" s="104" t="s">
        <v>21</v>
      </c>
      <c r="B163" s="105">
        <v>1</v>
      </c>
      <c r="C163" s="106">
        <v>140</v>
      </c>
      <c r="D163" s="106">
        <v>44</v>
      </c>
      <c r="E163" s="106">
        <v>12</v>
      </c>
      <c r="F163" s="106">
        <v>85</v>
      </c>
      <c r="G163" s="106">
        <v>15</v>
      </c>
      <c r="H163" s="107">
        <f t="shared" si="11"/>
        <v>1.9318181818181819</v>
      </c>
      <c r="I163" s="91">
        <f t="shared" si="11"/>
        <v>1.25</v>
      </c>
    </row>
    <row r="164" spans="1:9" s="92" customFormat="1" ht="9.75" hidden="1" customHeight="1" outlineLevel="3" x14ac:dyDescent="0.25">
      <c r="A164" s="104" t="s">
        <v>22</v>
      </c>
      <c r="B164" s="105">
        <v>1</v>
      </c>
      <c r="C164" s="106">
        <v>140</v>
      </c>
      <c r="D164" s="106">
        <v>23</v>
      </c>
      <c r="E164" s="106">
        <v>8</v>
      </c>
      <c r="F164" s="106">
        <v>42</v>
      </c>
      <c r="G164" s="106">
        <v>12</v>
      </c>
      <c r="H164" s="107">
        <f t="shared" si="11"/>
        <v>1.826086956521739</v>
      </c>
      <c r="I164" s="91">
        <f t="shared" si="11"/>
        <v>1.5</v>
      </c>
    </row>
    <row r="165" spans="1:9" s="92" customFormat="1" ht="9.75" hidden="1" customHeight="1" outlineLevel="3" x14ac:dyDescent="0.25">
      <c r="A165" s="104" t="s">
        <v>23</v>
      </c>
      <c r="B165" s="105">
        <v>1</v>
      </c>
      <c r="C165" s="106">
        <v>140</v>
      </c>
      <c r="D165" s="106">
        <v>15</v>
      </c>
      <c r="E165" s="106">
        <v>7</v>
      </c>
      <c r="F165" s="106">
        <v>52</v>
      </c>
      <c r="G165" s="106">
        <v>28</v>
      </c>
      <c r="H165" s="107">
        <f t="shared" si="11"/>
        <v>3.4666666666666668</v>
      </c>
      <c r="I165" s="91">
        <f t="shared" si="11"/>
        <v>4</v>
      </c>
    </row>
    <row r="166" spans="1:9" s="92" customFormat="1" ht="12" hidden="1" customHeight="1" outlineLevel="2" x14ac:dyDescent="0.25">
      <c r="A166" s="104">
        <v>2002</v>
      </c>
      <c r="B166" s="105">
        <v>5</v>
      </c>
      <c r="C166" s="106">
        <f>SUM(C154:C165)/12</f>
        <v>224.5</v>
      </c>
      <c r="D166" s="106">
        <f>SUM(D154:D165)</f>
        <v>9378</v>
      </c>
      <c r="E166" s="106">
        <f>SUM(E154:E165)</f>
        <v>772</v>
      </c>
      <c r="F166" s="106">
        <f>SUM(F154:F165)</f>
        <v>28455</v>
      </c>
      <c r="G166" s="106">
        <f>SUM(G154:G165)</f>
        <v>1699</v>
      </c>
      <c r="H166" s="107">
        <f>SUM(F166/D166)</f>
        <v>3.0342290467050543</v>
      </c>
      <c r="I166" s="91">
        <f>SUM(G166/E166)</f>
        <v>2.2007772020725387</v>
      </c>
    </row>
    <row r="167" spans="1:9" s="92" customFormat="1" ht="18" hidden="1" customHeight="1" outlineLevel="3" x14ac:dyDescent="0.25">
      <c r="A167" s="104" t="s">
        <v>12</v>
      </c>
      <c r="B167" s="105">
        <v>1</v>
      </c>
      <c r="C167" s="106">
        <v>140</v>
      </c>
      <c r="D167" s="106">
        <v>16</v>
      </c>
      <c r="E167" s="106">
        <v>9</v>
      </c>
      <c r="F167" s="106">
        <v>26</v>
      </c>
      <c r="G167" s="106">
        <v>12</v>
      </c>
      <c r="H167" s="107">
        <f t="shared" ref="H167:I178" si="12">SUM(F167/D167)</f>
        <v>1.625</v>
      </c>
      <c r="I167" s="91">
        <f t="shared" si="12"/>
        <v>1.3333333333333333</v>
      </c>
    </row>
    <row r="168" spans="1:9" s="92" customFormat="1" ht="9.75" hidden="1" customHeight="1" outlineLevel="3" x14ac:dyDescent="0.25">
      <c r="A168" s="104" t="s">
        <v>13</v>
      </c>
      <c r="B168" s="105">
        <v>1</v>
      </c>
      <c r="C168" s="106">
        <v>140</v>
      </c>
      <c r="D168" s="106">
        <v>23</v>
      </c>
      <c r="E168" s="106">
        <v>8</v>
      </c>
      <c r="F168" s="106">
        <v>46</v>
      </c>
      <c r="G168" s="106">
        <v>16</v>
      </c>
      <c r="H168" s="107">
        <f t="shared" si="12"/>
        <v>2</v>
      </c>
      <c r="I168" s="91">
        <f t="shared" si="12"/>
        <v>2</v>
      </c>
    </row>
    <row r="169" spans="1:9" s="92" customFormat="1" ht="9.75" hidden="1" customHeight="1" outlineLevel="3" x14ac:dyDescent="0.25">
      <c r="A169" s="104" t="s">
        <v>14</v>
      </c>
      <c r="B169" s="105">
        <v>1</v>
      </c>
      <c r="C169" s="106">
        <v>140</v>
      </c>
      <c r="D169" s="106">
        <v>68</v>
      </c>
      <c r="E169" s="106">
        <v>23</v>
      </c>
      <c r="F169" s="106">
        <v>181</v>
      </c>
      <c r="G169" s="106">
        <v>51</v>
      </c>
      <c r="H169" s="107">
        <f t="shared" si="12"/>
        <v>2.6617647058823528</v>
      </c>
      <c r="I169" s="91">
        <f t="shared" si="12"/>
        <v>2.2173913043478262</v>
      </c>
    </row>
    <row r="170" spans="1:9" s="92" customFormat="1" ht="12.95" hidden="1" customHeight="1" outlineLevel="3" x14ac:dyDescent="0.25">
      <c r="A170" s="104" t="s">
        <v>15</v>
      </c>
      <c r="B170" s="105">
        <v>4</v>
      </c>
      <c r="C170" s="106">
        <v>267</v>
      </c>
      <c r="D170" s="106">
        <v>545</v>
      </c>
      <c r="E170" s="106">
        <v>69</v>
      </c>
      <c r="F170" s="106">
        <v>2443</v>
      </c>
      <c r="G170" s="106">
        <v>224</v>
      </c>
      <c r="H170" s="107">
        <f t="shared" si="12"/>
        <v>4.4825688073394492</v>
      </c>
      <c r="I170" s="91">
        <f t="shared" si="12"/>
        <v>3.2463768115942031</v>
      </c>
    </row>
    <row r="171" spans="1:9" s="92" customFormat="1" ht="9.75" hidden="1" customHeight="1" outlineLevel="3" x14ac:dyDescent="0.25">
      <c r="A171" s="104" t="s">
        <v>16</v>
      </c>
      <c r="B171" s="105">
        <v>5</v>
      </c>
      <c r="C171" s="106">
        <v>306</v>
      </c>
      <c r="D171" s="106">
        <v>1213</v>
      </c>
      <c r="E171" s="106">
        <v>80</v>
      </c>
      <c r="F171" s="106">
        <v>2676</v>
      </c>
      <c r="G171" s="106">
        <v>164</v>
      </c>
      <c r="H171" s="107">
        <f t="shared" si="12"/>
        <v>2.206100577081616</v>
      </c>
      <c r="I171" s="91">
        <f t="shared" si="12"/>
        <v>2.0499999999999998</v>
      </c>
    </row>
    <row r="172" spans="1:9" s="92" customFormat="1" ht="9.75" hidden="1" customHeight="1" outlineLevel="3" x14ac:dyDescent="0.25">
      <c r="A172" s="104" t="s">
        <v>17</v>
      </c>
      <c r="B172" s="105">
        <v>5</v>
      </c>
      <c r="C172" s="106">
        <v>317</v>
      </c>
      <c r="D172" s="106">
        <v>2632</v>
      </c>
      <c r="E172" s="106">
        <v>581</v>
      </c>
      <c r="F172" s="106">
        <v>6599</v>
      </c>
      <c r="G172" s="106">
        <v>1029</v>
      </c>
      <c r="H172" s="107">
        <f t="shared" si="12"/>
        <v>2.5072188449848025</v>
      </c>
      <c r="I172" s="91">
        <f t="shared" si="12"/>
        <v>1.7710843373493976</v>
      </c>
    </row>
    <row r="173" spans="1:9" s="92" customFormat="1" ht="12.95" hidden="1" customHeight="1" outlineLevel="3" x14ac:dyDescent="0.25">
      <c r="A173" s="104" t="s">
        <v>18</v>
      </c>
      <c r="B173" s="105">
        <v>5</v>
      </c>
      <c r="C173" s="106">
        <v>317</v>
      </c>
      <c r="D173" s="106">
        <v>4753</v>
      </c>
      <c r="E173" s="106">
        <v>633</v>
      </c>
      <c r="F173" s="106">
        <v>15678</v>
      </c>
      <c r="G173" s="106">
        <v>1882</v>
      </c>
      <c r="H173" s="107">
        <f t="shared" si="12"/>
        <v>3.2985482852934989</v>
      </c>
      <c r="I173" s="91">
        <f t="shared" si="12"/>
        <v>2.9731437598736177</v>
      </c>
    </row>
    <row r="174" spans="1:9" s="92" customFormat="1" ht="9.75" hidden="1" customHeight="1" outlineLevel="3" x14ac:dyDescent="0.25">
      <c r="A174" s="104" t="s">
        <v>19</v>
      </c>
      <c r="B174" s="105">
        <v>5</v>
      </c>
      <c r="C174" s="106">
        <v>329</v>
      </c>
      <c r="D174" s="106">
        <v>4818</v>
      </c>
      <c r="E174" s="106">
        <v>268</v>
      </c>
      <c r="F174" s="106">
        <v>15829</v>
      </c>
      <c r="G174" s="106">
        <v>970</v>
      </c>
      <c r="H174" s="107">
        <f t="shared" si="12"/>
        <v>3.2853881278538815</v>
      </c>
      <c r="I174" s="91">
        <f t="shared" si="12"/>
        <v>3.6194029850746268</v>
      </c>
    </row>
    <row r="175" spans="1:9" s="92" customFormat="1" ht="9.75" hidden="1" customHeight="1" outlineLevel="3" x14ac:dyDescent="0.25">
      <c r="A175" s="104" t="s">
        <v>20</v>
      </c>
      <c r="B175" s="105">
        <v>5</v>
      </c>
      <c r="C175" s="106">
        <v>329</v>
      </c>
      <c r="D175" s="106">
        <v>1130</v>
      </c>
      <c r="E175" s="106">
        <v>62</v>
      </c>
      <c r="F175" s="106">
        <v>3987</v>
      </c>
      <c r="G175" s="106">
        <v>143</v>
      </c>
      <c r="H175" s="107">
        <f t="shared" si="12"/>
        <v>3.5283185840707967</v>
      </c>
      <c r="I175" s="91">
        <f t="shared" si="12"/>
        <v>2.306451612903226</v>
      </c>
    </row>
    <row r="176" spans="1:9" s="92" customFormat="1" ht="12.95" hidden="1" customHeight="1" outlineLevel="3" x14ac:dyDescent="0.25">
      <c r="A176" s="104" t="s">
        <v>21</v>
      </c>
      <c r="B176" s="105">
        <v>1</v>
      </c>
      <c r="C176" s="106">
        <v>140</v>
      </c>
      <c r="D176" s="106">
        <v>57</v>
      </c>
      <c r="E176" s="106">
        <v>37</v>
      </c>
      <c r="F176" s="106">
        <v>133</v>
      </c>
      <c r="G176" s="106">
        <v>68</v>
      </c>
      <c r="H176" s="107">
        <f t="shared" si="12"/>
        <v>2.3333333333333335</v>
      </c>
      <c r="I176" s="91">
        <f t="shared" si="12"/>
        <v>1.8378378378378379</v>
      </c>
    </row>
    <row r="177" spans="1:9" s="92" customFormat="1" ht="9.75" hidden="1" customHeight="1" outlineLevel="3" x14ac:dyDescent="0.25">
      <c r="A177" s="104" t="s">
        <v>22</v>
      </c>
      <c r="B177" s="105">
        <v>1</v>
      </c>
      <c r="C177" s="106">
        <v>140</v>
      </c>
      <c r="D177" s="106">
        <v>30</v>
      </c>
      <c r="E177" s="106">
        <v>17</v>
      </c>
      <c r="F177" s="106">
        <v>59</v>
      </c>
      <c r="G177" s="106">
        <v>24</v>
      </c>
      <c r="H177" s="107">
        <f t="shared" si="12"/>
        <v>1.9666666666666666</v>
      </c>
      <c r="I177" s="91">
        <f t="shared" si="12"/>
        <v>1.411764705882353</v>
      </c>
    </row>
    <row r="178" spans="1:9" s="92" customFormat="1" ht="9.75" hidden="1" customHeight="1" outlineLevel="3" x14ac:dyDescent="0.25">
      <c r="A178" s="104" t="s">
        <v>23</v>
      </c>
      <c r="B178" s="105">
        <v>1</v>
      </c>
      <c r="C178" s="106">
        <v>140</v>
      </c>
      <c r="D178" s="106">
        <v>33</v>
      </c>
      <c r="E178" s="106">
        <v>18</v>
      </c>
      <c r="F178" s="106">
        <v>59</v>
      </c>
      <c r="G178" s="106">
        <v>29</v>
      </c>
      <c r="H178" s="107">
        <f t="shared" si="12"/>
        <v>1.7878787878787878</v>
      </c>
      <c r="I178" s="91">
        <f t="shared" si="12"/>
        <v>1.6111111111111112</v>
      </c>
    </row>
    <row r="179" spans="1:9" s="92" customFormat="1" ht="11.25" hidden="1" customHeight="1" outlineLevel="2" x14ac:dyDescent="0.25">
      <c r="A179" s="104">
        <v>2003</v>
      </c>
      <c r="B179" s="105">
        <v>5</v>
      </c>
      <c r="C179" s="106">
        <f>SUM(C167:C178)/12</f>
        <v>225.41666666666666</v>
      </c>
      <c r="D179" s="106">
        <f>SUM(D167:D178)</f>
        <v>15318</v>
      </c>
      <c r="E179" s="106">
        <f>SUM(E167:E178)</f>
        <v>1805</v>
      </c>
      <c r="F179" s="106">
        <f>SUM(F167:F178)</f>
        <v>47716</v>
      </c>
      <c r="G179" s="106">
        <f>SUM(G167:G178)</f>
        <v>4612</v>
      </c>
      <c r="H179" s="107">
        <f>SUM(F179/D179)</f>
        <v>3.1150280715498107</v>
      </c>
      <c r="I179" s="91">
        <f>SUM(G179/E179)</f>
        <v>2.5551246537396124</v>
      </c>
    </row>
    <row r="180" spans="1:9" s="92" customFormat="1" ht="18" hidden="1" customHeight="1" outlineLevel="3" x14ac:dyDescent="0.25">
      <c r="A180" s="104" t="s">
        <v>12</v>
      </c>
      <c r="B180" s="105">
        <v>1</v>
      </c>
      <c r="C180" s="106">
        <v>140</v>
      </c>
      <c r="D180" s="106">
        <v>22</v>
      </c>
      <c r="E180" s="106">
        <v>11</v>
      </c>
      <c r="F180" s="106">
        <v>45</v>
      </c>
      <c r="G180" s="106">
        <v>23</v>
      </c>
      <c r="H180" s="107">
        <f t="shared" ref="H180:I191" si="13">SUM(F180/D180)</f>
        <v>2.0454545454545454</v>
      </c>
      <c r="I180" s="91">
        <f t="shared" si="13"/>
        <v>2.0909090909090908</v>
      </c>
    </row>
    <row r="181" spans="1:9" s="92" customFormat="1" ht="9.75" hidden="1" customHeight="1" outlineLevel="3" x14ac:dyDescent="0.25">
      <c r="A181" s="104" t="s">
        <v>13</v>
      </c>
      <c r="B181" s="105">
        <v>1</v>
      </c>
      <c r="C181" s="106">
        <v>140</v>
      </c>
      <c r="D181" s="106">
        <v>22</v>
      </c>
      <c r="E181" s="106">
        <v>9</v>
      </c>
      <c r="F181" s="106">
        <v>63</v>
      </c>
      <c r="G181" s="106">
        <v>24</v>
      </c>
      <c r="H181" s="107">
        <f t="shared" si="13"/>
        <v>2.8636363636363638</v>
      </c>
      <c r="I181" s="91">
        <f t="shared" si="13"/>
        <v>2.6666666666666665</v>
      </c>
    </row>
    <row r="182" spans="1:9" s="92" customFormat="1" ht="9.75" hidden="1" customHeight="1" outlineLevel="3" x14ac:dyDescent="0.25">
      <c r="A182" s="104" t="s">
        <v>14</v>
      </c>
      <c r="B182" s="105">
        <v>1</v>
      </c>
      <c r="C182" s="106">
        <v>140</v>
      </c>
      <c r="D182" s="106">
        <v>51</v>
      </c>
      <c r="E182" s="106">
        <v>17</v>
      </c>
      <c r="F182" s="106">
        <v>113</v>
      </c>
      <c r="G182" s="106">
        <v>38</v>
      </c>
      <c r="H182" s="107">
        <f t="shared" si="13"/>
        <v>2.215686274509804</v>
      </c>
      <c r="I182" s="91">
        <f t="shared" si="13"/>
        <v>2.2352941176470589</v>
      </c>
    </row>
    <row r="183" spans="1:9" s="92" customFormat="1" ht="12.95" hidden="1" customHeight="1" outlineLevel="3" x14ac:dyDescent="0.25">
      <c r="A183" s="104" t="s">
        <v>15</v>
      </c>
      <c r="B183" s="105">
        <v>4</v>
      </c>
      <c r="C183" s="106">
        <v>317</v>
      </c>
      <c r="D183" s="106">
        <v>590</v>
      </c>
      <c r="E183" s="106">
        <v>57</v>
      </c>
      <c r="F183" s="106">
        <v>2223</v>
      </c>
      <c r="G183" s="106">
        <v>132</v>
      </c>
      <c r="H183" s="107">
        <f t="shared" si="13"/>
        <v>3.7677966101694915</v>
      </c>
      <c r="I183" s="91">
        <f t="shared" si="13"/>
        <v>2.3157894736842106</v>
      </c>
    </row>
    <row r="184" spans="1:9" s="92" customFormat="1" ht="9.75" hidden="1" customHeight="1" outlineLevel="3" x14ac:dyDescent="0.25">
      <c r="A184" s="104" t="s">
        <v>16</v>
      </c>
      <c r="B184" s="105">
        <v>5</v>
      </c>
      <c r="C184" s="106">
        <v>324</v>
      </c>
      <c r="D184" s="106">
        <v>1540</v>
      </c>
      <c r="E184" s="106">
        <v>66</v>
      </c>
      <c r="F184" s="106">
        <v>5963</v>
      </c>
      <c r="G184" s="106">
        <v>236</v>
      </c>
      <c r="H184" s="107">
        <f t="shared" si="13"/>
        <v>3.872077922077922</v>
      </c>
      <c r="I184" s="91">
        <f t="shared" si="13"/>
        <v>3.5757575757575757</v>
      </c>
    </row>
    <row r="185" spans="1:9" s="92" customFormat="1" ht="9.75" hidden="1" customHeight="1" outlineLevel="3" x14ac:dyDescent="0.25">
      <c r="A185" s="104" t="s">
        <v>17</v>
      </c>
      <c r="B185" s="105">
        <v>5</v>
      </c>
      <c r="C185" s="106">
        <v>324</v>
      </c>
      <c r="D185" s="106">
        <v>1664</v>
      </c>
      <c r="E185" s="106">
        <v>223</v>
      </c>
      <c r="F185" s="106">
        <v>6425</v>
      </c>
      <c r="G185" s="106">
        <v>667</v>
      </c>
      <c r="H185" s="107">
        <f t="shared" si="13"/>
        <v>3.8611778846153846</v>
      </c>
      <c r="I185" s="91">
        <f t="shared" si="13"/>
        <v>2.9910313901345291</v>
      </c>
    </row>
    <row r="186" spans="1:9" s="92" customFormat="1" ht="12.95" hidden="1" customHeight="1" outlineLevel="3" x14ac:dyDescent="0.25">
      <c r="A186" s="104" t="s">
        <v>18</v>
      </c>
      <c r="B186" s="105">
        <v>5</v>
      </c>
      <c r="C186" s="106">
        <v>329</v>
      </c>
      <c r="D186" s="106">
        <v>4352</v>
      </c>
      <c r="E186" s="106">
        <v>597</v>
      </c>
      <c r="F186" s="106">
        <v>13554</v>
      </c>
      <c r="G186" s="106">
        <v>1432</v>
      </c>
      <c r="H186" s="107">
        <f t="shared" si="13"/>
        <v>3.1144301470588234</v>
      </c>
      <c r="I186" s="91">
        <f t="shared" si="13"/>
        <v>2.3986599664991624</v>
      </c>
    </row>
    <row r="187" spans="1:9" s="92" customFormat="1" ht="9.75" hidden="1" customHeight="1" outlineLevel="3" x14ac:dyDescent="0.25">
      <c r="A187" s="104" t="s">
        <v>19</v>
      </c>
      <c r="B187" s="105">
        <v>5</v>
      </c>
      <c r="C187" s="106">
        <v>329</v>
      </c>
      <c r="D187" s="106">
        <v>4575</v>
      </c>
      <c r="E187" s="106">
        <v>439</v>
      </c>
      <c r="F187" s="106">
        <v>12527</v>
      </c>
      <c r="G187" s="106">
        <v>880</v>
      </c>
      <c r="H187" s="107">
        <f t="shared" si="13"/>
        <v>2.7381420765027324</v>
      </c>
      <c r="I187" s="91">
        <f t="shared" si="13"/>
        <v>2.0045558086560367</v>
      </c>
    </row>
    <row r="188" spans="1:9" s="92" customFormat="1" ht="9.75" hidden="1" customHeight="1" outlineLevel="3" x14ac:dyDescent="0.25">
      <c r="A188" s="104" t="s">
        <v>20</v>
      </c>
      <c r="B188" s="105">
        <v>5</v>
      </c>
      <c r="C188" s="106">
        <v>331</v>
      </c>
      <c r="D188" s="106">
        <v>911</v>
      </c>
      <c r="E188" s="106">
        <v>28</v>
      </c>
      <c r="F188" s="106">
        <v>2780</v>
      </c>
      <c r="G188" s="106">
        <v>65</v>
      </c>
      <c r="H188" s="107">
        <f t="shared" si="13"/>
        <v>3.0515916575192095</v>
      </c>
      <c r="I188" s="91">
        <f t="shared" si="13"/>
        <v>2.3214285714285716</v>
      </c>
    </row>
    <row r="189" spans="1:9" s="92" customFormat="1" ht="12.95" hidden="1" customHeight="1" outlineLevel="3" x14ac:dyDescent="0.25">
      <c r="A189" s="104" t="s">
        <v>21</v>
      </c>
      <c r="B189" s="105">
        <v>1</v>
      </c>
      <c r="C189" s="106">
        <v>140</v>
      </c>
      <c r="D189" s="106">
        <v>37</v>
      </c>
      <c r="E189" s="106">
        <v>17</v>
      </c>
      <c r="F189" s="106">
        <v>74</v>
      </c>
      <c r="G189" s="106">
        <v>24</v>
      </c>
      <c r="H189" s="107">
        <f t="shared" si="13"/>
        <v>2</v>
      </c>
      <c r="I189" s="91">
        <f t="shared" si="13"/>
        <v>1.411764705882353</v>
      </c>
    </row>
    <row r="190" spans="1:9" s="92" customFormat="1" ht="9.75" hidden="1" customHeight="1" outlineLevel="3" x14ac:dyDescent="0.25">
      <c r="A190" s="104" t="s">
        <v>22</v>
      </c>
      <c r="B190" s="105">
        <v>1</v>
      </c>
      <c r="C190" s="106">
        <v>140</v>
      </c>
      <c r="D190" s="106">
        <v>19</v>
      </c>
      <c r="E190" s="106">
        <v>9</v>
      </c>
      <c r="F190" s="106">
        <v>39</v>
      </c>
      <c r="G190" s="106">
        <v>19</v>
      </c>
      <c r="H190" s="107">
        <f t="shared" si="13"/>
        <v>2.0526315789473686</v>
      </c>
      <c r="I190" s="91">
        <f t="shared" si="13"/>
        <v>2.1111111111111112</v>
      </c>
    </row>
    <row r="191" spans="1:9" s="92" customFormat="1" ht="9.75" hidden="1" customHeight="1" outlineLevel="3" x14ac:dyDescent="0.25">
      <c r="A191" s="104" t="s">
        <v>23</v>
      </c>
      <c r="B191" s="105">
        <v>1</v>
      </c>
      <c r="C191" s="106">
        <v>140</v>
      </c>
      <c r="D191" s="106">
        <v>27</v>
      </c>
      <c r="E191" s="106">
        <v>15</v>
      </c>
      <c r="F191" s="106">
        <v>81</v>
      </c>
      <c r="G191" s="106">
        <v>45</v>
      </c>
      <c r="H191" s="107">
        <f t="shared" si="13"/>
        <v>3</v>
      </c>
      <c r="I191" s="91">
        <f t="shared" si="13"/>
        <v>3</v>
      </c>
    </row>
    <row r="192" spans="1:9" s="92" customFormat="1" ht="13.5" hidden="1" customHeight="1" outlineLevel="2" x14ac:dyDescent="0.25">
      <c r="A192" s="104">
        <v>2004</v>
      </c>
      <c r="B192" s="105">
        <v>5</v>
      </c>
      <c r="C192" s="106">
        <f>SUM(C180:C191)/12</f>
        <v>232.83333333333334</v>
      </c>
      <c r="D192" s="106">
        <f>SUM(D180:D191)</f>
        <v>13810</v>
      </c>
      <c r="E192" s="106">
        <f>SUM(E180:E191)</f>
        <v>1488</v>
      </c>
      <c r="F192" s="106">
        <f>SUM(F180:F191)</f>
        <v>43887</v>
      </c>
      <c r="G192" s="106">
        <f>SUM(G180:G191)</f>
        <v>3585</v>
      </c>
      <c r="H192" s="107">
        <f>SUM(F192/D192)</f>
        <v>3.1779145546705285</v>
      </c>
      <c r="I192" s="91">
        <f>SUM(G192/E192)</f>
        <v>2.409274193548387</v>
      </c>
    </row>
    <row r="193" spans="1:9" s="92" customFormat="1" ht="18" hidden="1" customHeight="1" outlineLevel="1" x14ac:dyDescent="0.25">
      <c r="A193" s="104" t="s">
        <v>12</v>
      </c>
      <c r="B193" s="105">
        <v>1</v>
      </c>
      <c r="C193" s="106">
        <v>140</v>
      </c>
      <c r="D193" s="106">
        <v>30</v>
      </c>
      <c r="E193" s="106">
        <v>10</v>
      </c>
      <c r="F193" s="106">
        <v>126</v>
      </c>
      <c r="G193" s="106">
        <v>26</v>
      </c>
      <c r="H193" s="107">
        <f t="shared" ref="H193:I204" si="14">SUM(F193/D193)</f>
        <v>4.2</v>
      </c>
      <c r="I193" s="91">
        <f t="shared" si="14"/>
        <v>2.6</v>
      </c>
    </row>
    <row r="194" spans="1:9" s="92" customFormat="1" ht="9.75" hidden="1" customHeight="1" outlineLevel="1" x14ac:dyDescent="0.25">
      <c r="A194" s="104" t="s">
        <v>13</v>
      </c>
      <c r="B194" s="105">
        <v>1</v>
      </c>
      <c r="C194" s="106">
        <v>140</v>
      </c>
      <c r="D194" s="106">
        <v>35</v>
      </c>
      <c r="E194" s="106">
        <v>10</v>
      </c>
      <c r="F194" s="106">
        <v>93</v>
      </c>
      <c r="G194" s="106">
        <v>18</v>
      </c>
      <c r="H194" s="107">
        <f t="shared" si="14"/>
        <v>2.657142857142857</v>
      </c>
      <c r="I194" s="91">
        <f t="shared" si="14"/>
        <v>1.8</v>
      </c>
    </row>
    <row r="195" spans="1:9" s="92" customFormat="1" ht="9.75" hidden="1" customHeight="1" outlineLevel="1" x14ac:dyDescent="0.25">
      <c r="A195" s="104" t="s">
        <v>14</v>
      </c>
      <c r="B195" s="105">
        <v>1</v>
      </c>
      <c r="C195" s="106">
        <v>140</v>
      </c>
      <c r="D195" s="106">
        <v>59</v>
      </c>
      <c r="E195" s="106">
        <v>29</v>
      </c>
      <c r="F195" s="106">
        <v>126</v>
      </c>
      <c r="G195" s="106">
        <v>66</v>
      </c>
      <c r="H195" s="107">
        <f t="shared" si="14"/>
        <v>2.1355932203389831</v>
      </c>
      <c r="I195" s="91">
        <f t="shared" si="14"/>
        <v>2.2758620689655173</v>
      </c>
    </row>
    <row r="196" spans="1:9" s="92" customFormat="1" ht="12.95" hidden="1" customHeight="1" outlineLevel="1" x14ac:dyDescent="0.25">
      <c r="A196" s="104" t="s">
        <v>15</v>
      </c>
      <c r="B196" s="105">
        <v>3</v>
      </c>
      <c r="C196" s="106">
        <v>270</v>
      </c>
      <c r="D196" s="106">
        <v>412</v>
      </c>
      <c r="E196" s="106">
        <v>26</v>
      </c>
      <c r="F196" s="106">
        <v>2289</v>
      </c>
      <c r="G196" s="106">
        <v>57</v>
      </c>
      <c r="H196" s="107">
        <f t="shared" si="14"/>
        <v>5.5558252427184467</v>
      </c>
      <c r="I196" s="91">
        <f t="shared" si="14"/>
        <v>2.1923076923076925</v>
      </c>
    </row>
    <row r="197" spans="1:9" s="92" customFormat="1" ht="9.75" hidden="1" customHeight="1" outlineLevel="1" x14ac:dyDescent="0.25">
      <c r="A197" s="104" t="s">
        <v>16</v>
      </c>
      <c r="B197" s="105">
        <v>4</v>
      </c>
      <c r="C197" s="106">
        <v>278</v>
      </c>
      <c r="D197" s="106">
        <v>893</v>
      </c>
      <c r="E197" s="106">
        <v>114</v>
      </c>
      <c r="F197" s="106">
        <v>3812</v>
      </c>
      <c r="G197" s="106">
        <v>312</v>
      </c>
      <c r="H197" s="107">
        <f t="shared" si="14"/>
        <v>4.2687569988801792</v>
      </c>
      <c r="I197" s="91">
        <f t="shared" si="14"/>
        <v>2.736842105263158</v>
      </c>
    </row>
    <row r="198" spans="1:9" s="92" customFormat="1" ht="9.75" hidden="1" customHeight="1" outlineLevel="1" x14ac:dyDescent="0.25">
      <c r="A198" s="104" t="s">
        <v>17</v>
      </c>
      <c r="B198" s="105">
        <v>5</v>
      </c>
      <c r="C198" s="106">
        <v>279</v>
      </c>
      <c r="D198" s="106">
        <v>1424</v>
      </c>
      <c r="E198" s="106">
        <v>114</v>
      </c>
      <c r="F198" s="106">
        <v>5406</v>
      </c>
      <c r="G198" s="106">
        <v>334</v>
      </c>
      <c r="H198" s="107">
        <f t="shared" si="14"/>
        <v>3.7963483146067416</v>
      </c>
      <c r="I198" s="91">
        <f t="shared" si="14"/>
        <v>2.9298245614035086</v>
      </c>
    </row>
    <row r="199" spans="1:9" s="92" customFormat="1" ht="12.95" hidden="1" customHeight="1" outlineLevel="1" x14ac:dyDescent="0.25">
      <c r="A199" s="104" t="s">
        <v>18</v>
      </c>
      <c r="B199" s="105">
        <v>5</v>
      </c>
      <c r="C199" s="106">
        <v>281</v>
      </c>
      <c r="D199" s="106">
        <v>3474</v>
      </c>
      <c r="E199" s="106">
        <v>533</v>
      </c>
      <c r="F199" s="106">
        <v>12213</v>
      </c>
      <c r="G199" s="106">
        <v>1166</v>
      </c>
      <c r="H199" s="107">
        <f t="shared" si="14"/>
        <v>3.5155440414507773</v>
      </c>
      <c r="I199" s="91">
        <f t="shared" si="14"/>
        <v>2.1876172607879925</v>
      </c>
    </row>
    <row r="200" spans="1:9" s="92" customFormat="1" ht="9.75" hidden="1" customHeight="1" outlineLevel="1" x14ac:dyDescent="0.25">
      <c r="A200" s="104" t="s">
        <v>19</v>
      </c>
      <c r="B200" s="105">
        <v>5</v>
      </c>
      <c r="C200" s="106">
        <v>283</v>
      </c>
      <c r="D200" s="106">
        <v>2609</v>
      </c>
      <c r="E200" s="106">
        <v>338</v>
      </c>
      <c r="F200" s="106">
        <v>7030</v>
      </c>
      <c r="G200" s="106">
        <v>792</v>
      </c>
      <c r="H200" s="107">
        <f t="shared" si="14"/>
        <v>2.6945189727865082</v>
      </c>
      <c r="I200" s="91">
        <f t="shared" si="14"/>
        <v>2.3431952662721893</v>
      </c>
    </row>
    <row r="201" spans="1:9" s="92" customFormat="1" ht="9.75" hidden="1" customHeight="1" outlineLevel="1" x14ac:dyDescent="0.25">
      <c r="A201" s="104" t="s">
        <v>20</v>
      </c>
      <c r="B201" s="105">
        <v>4</v>
      </c>
      <c r="C201" s="106">
        <v>273</v>
      </c>
      <c r="D201" s="106">
        <v>762</v>
      </c>
      <c r="E201" s="106">
        <v>34</v>
      </c>
      <c r="F201" s="106">
        <v>2143</v>
      </c>
      <c r="G201" s="106">
        <v>167</v>
      </c>
      <c r="H201" s="107">
        <f t="shared" si="14"/>
        <v>2.8123359580052494</v>
      </c>
      <c r="I201" s="91">
        <f t="shared" si="14"/>
        <v>4.9117647058823533</v>
      </c>
    </row>
    <row r="202" spans="1:9" s="92" customFormat="1" ht="12.95" hidden="1" customHeight="1" outlineLevel="1" x14ac:dyDescent="0.25">
      <c r="A202" s="104" t="s">
        <v>21</v>
      </c>
      <c r="B202" s="105">
        <v>1</v>
      </c>
      <c r="C202" s="106">
        <v>140</v>
      </c>
      <c r="D202" s="106">
        <v>47</v>
      </c>
      <c r="E202" s="106">
        <v>17</v>
      </c>
      <c r="F202" s="106">
        <v>81</v>
      </c>
      <c r="G202" s="106">
        <v>36</v>
      </c>
      <c r="H202" s="107">
        <f t="shared" si="14"/>
        <v>1.7234042553191489</v>
      </c>
      <c r="I202" s="91">
        <f t="shared" si="14"/>
        <v>2.1176470588235294</v>
      </c>
    </row>
    <row r="203" spans="1:9" s="92" customFormat="1" ht="9.75" hidden="1" customHeight="1" outlineLevel="1" x14ac:dyDescent="0.25">
      <c r="A203" s="104" t="s">
        <v>22</v>
      </c>
      <c r="B203" s="105">
        <v>1</v>
      </c>
      <c r="C203" s="106">
        <v>140</v>
      </c>
      <c r="D203" s="106">
        <v>21</v>
      </c>
      <c r="E203" s="106">
        <v>9</v>
      </c>
      <c r="F203" s="106">
        <v>52</v>
      </c>
      <c r="G203" s="106">
        <v>16</v>
      </c>
      <c r="H203" s="107">
        <f t="shared" si="14"/>
        <v>2.4761904761904763</v>
      </c>
      <c r="I203" s="91">
        <f t="shared" si="14"/>
        <v>1.7777777777777777</v>
      </c>
    </row>
    <row r="204" spans="1:9" s="92" customFormat="1" ht="9.75" hidden="1" customHeight="1" outlineLevel="1" x14ac:dyDescent="0.25">
      <c r="A204" s="104" t="s">
        <v>23</v>
      </c>
      <c r="B204" s="105">
        <v>1</v>
      </c>
      <c r="C204" s="106">
        <v>140</v>
      </c>
      <c r="D204" s="106">
        <v>24</v>
      </c>
      <c r="E204" s="106">
        <v>13</v>
      </c>
      <c r="F204" s="106">
        <v>53</v>
      </c>
      <c r="G204" s="106">
        <v>28</v>
      </c>
      <c r="H204" s="107">
        <f t="shared" si="14"/>
        <v>2.2083333333333335</v>
      </c>
      <c r="I204" s="91">
        <f t="shared" si="14"/>
        <v>2.1538461538461537</v>
      </c>
    </row>
    <row r="205" spans="1:9" s="92" customFormat="1" ht="18" customHeight="1" collapsed="1" x14ac:dyDescent="0.25">
      <c r="A205" s="104">
        <v>2005</v>
      </c>
      <c r="B205" s="105">
        <v>5</v>
      </c>
      <c r="C205" s="106">
        <f>SUM(C193:C204)/12</f>
        <v>208.66666666666666</v>
      </c>
      <c r="D205" s="106">
        <f>SUM(D193:D204)</f>
        <v>9790</v>
      </c>
      <c r="E205" s="106">
        <f>SUM(E193:E204)</f>
        <v>1247</v>
      </c>
      <c r="F205" s="106">
        <f>SUM(F193:F204)</f>
        <v>33424</v>
      </c>
      <c r="G205" s="106">
        <f>SUM(G193:G204)</f>
        <v>3018</v>
      </c>
      <c r="H205" s="107">
        <f>SUM(F205/D205)</f>
        <v>3.4140960163432075</v>
      </c>
      <c r="I205" s="91">
        <f>SUM(G205/E205)</f>
        <v>2.4202085004009621</v>
      </c>
    </row>
    <row r="206" spans="1:9" s="92" customFormat="1" ht="18" hidden="1" customHeight="1" outlineLevel="1" x14ac:dyDescent="0.25">
      <c r="A206" s="104" t="s">
        <v>12</v>
      </c>
      <c r="B206" s="105">
        <v>1</v>
      </c>
      <c r="C206" s="106">
        <v>140</v>
      </c>
      <c r="D206" s="106">
        <v>24</v>
      </c>
      <c r="E206" s="106">
        <v>6</v>
      </c>
      <c r="F206" s="106">
        <v>70</v>
      </c>
      <c r="G206" s="106">
        <v>6</v>
      </c>
      <c r="H206" s="107">
        <f t="shared" ref="H206:I217" si="15">SUM(F206/D206)</f>
        <v>2.9166666666666665</v>
      </c>
      <c r="I206" s="91">
        <f t="shared" si="15"/>
        <v>1</v>
      </c>
    </row>
    <row r="207" spans="1:9" s="92" customFormat="1" ht="9.75" hidden="1" customHeight="1" outlineLevel="1" x14ac:dyDescent="0.25">
      <c r="A207" s="104" t="s">
        <v>13</v>
      </c>
      <c r="B207" s="105">
        <v>1</v>
      </c>
      <c r="C207" s="106">
        <v>140</v>
      </c>
      <c r="D207" s="106">
        <v>51</v>
      </c>
      <c r="E207" s="106">
        <v>16</v>
      </c>
      <c r="F207" s="106">
        <v>111</v>
      </c>
      <c r="G207" s="106">
        <v>26</v>
      </c>
      <c r="H207" s="107">
        <f t="shared" si="15"/>
        <v>2.1764705882352939</v>
      </c>
      <c r="I207" s="91">
        <f t="shared" si="15"/>
        <v>1.625</v>
      </c>
    </row>
    <row r="208" spans="1:9" s="92" customFormat="1" ht="9.75" hidden="1" customHeight="1" outlineLevel="1" x14ac:dyDescent="0.25">
      <c r="A208" s="104" t="s">
        <v>14</v>
      </c>
      <c r="B208" s="105">
        <v>1</v>
      </c>
      <c r="C208" s="106">
        <v>140</v>
      </c>
      <c r="D208" s="106">
        <v>35</v>
      </c>
      <c r="E208" s="106">
        <v>11</v>
      </c>
      <c r="F208" s="106">
        <v>74</v>
      </c>
      <c r="G208" s="106">
        <v>16</v>
      </c>
      <c r="H208" s="107">
        <f t="shared" si="15"/>
        <v>2.1142857142857143</v>
      </c>
      <c r="I208" s="91">
        <f t="shared" si="15"/>
        <v>1.4545454545454546</v>
      </c>
    </row>
    <row r="209" spans="1:9" s="92" customFormat="1" ht="12.95" hidden="1" customHeight="1" outlineLevel="1" x14ac:dyDescent="0.25">
      <c r="A209" s="104" t="s">
        <v>15</v>
      </c>
      <c r="B209" s="105">
        <v>2</v>
      </c>
      <c r="C209" s="106">
        <v>188</v>
      </c>
      <c r="D209" s="106">
        <v>495</v>
      </c>
      <c r="E209" s="106">
        <v>32</v>
      </c>
      <c r="F209" s="106">
        <v>1340</v>
      </c>
      <c r="G209" s="106">
        <v>76</v>
      </c>
      <c r="H209" s="107">
        <f t="shared" si="15"/>
        <v>2.7070707070707072</v>
      </c>
      <c r="I209" s="91">
        <f t="shared" si="15"/>
        <v>2.375</v>
      </c>
    </row>
    <row r="210" spans="1:9" s="92" customFormat="1" ht="9.75" hidden="1" customHeight="1" outlineLevel="1" x14ac:dyDescent="0.25">
      <c r="A210" s="104" t="s">
        <v>16</v>
      </c>
      <c r="B210" s="105">
        <v>3</v>
      </c>
      <c r="C210" s="106">
        <v>196</v>
      </c>
      <c r="D210" s="106">
        <v>429</v>
      </c>
      <c r="E210" s="106">
        <v>39</v>
      </c>
      <c r="F210" s="106">
        <v>2246</v>
      </c>
      <c r="G210" s="106">
        <v>79</v>
      </c>
      <c r="H210" s="107">
        <f t="shared" si="15"/>
        <v>5.2354312354312356</v>
      </c>
      <c r="I210" s="91">
        <f t="shared" si="15"/>
        <v>2.0256410256410255</v>
      </c>
    </row>
    <row r="211" spans="1:9" s="92" customFormat="1" ht="9.75" hidden="1" customHeight="1" outlineLevel="1" x14ac:dyDescent="0.25">
      <c r="A211" s="104" t="s">
        <v>17</v>
      </c>
      <c r="B211" s="105">
        <v>3</v>
      </c>
      <c r="C211" s="106">
        <v>196</v>
      </c>
      <c r="D211" s="106">
        <v>980</v>
      </c>
      <c r="E211" s="106">
        <v>175</v>
      </c>
      <c r="F211" s="106">
        <v>6976</v>
      </c>
      <c r="G211" s="106">
        <v>533</v>
      </c>
      <c r="H211" s="107">
        <f t="shared" si="15"/>
        <v>7.1183673469387756</v>
      </c>
      <c r="I211" s="91">
        <f t="shared" si="15"/>
        <v>3.0457142857142858</v>
      </c>
    </row>
    <row r="212" spans="1:9" s="92" customFormat="1" ht="12.95" hidden="1" customHeight="1" outlineLevel="1" x14ac:dyDescent="0.25">
      <c r="A212" s="104" t="s">
        <v>18</v>
      </c>
      <c r="B212" s="105">
        <v>3</v>
      </c>
      <c r="C212" s="106">
        <v>196</v>
      </c>
      <c r="D212" s="106">
        <v>3430</v>
      </c>
      <c r="E212" s="106">
        <v>660</v>
      </c>
      <c r="F212" s="106">
        <v>10674</v>
      </c>
      <c r="G212" s="106">
        <v>1644</v>
      </c>
      <c r="H212" s="107">
        <f t="shared" si="15"/>
        <v>3.1119533527696794</v>
      </c>
      <c r="I212" s="91">
        <f t="shared" si="15"/>
        <v>2.4909090909090907</v>
      </c>
    </row>
    <row r="213" spans="1:9" s="92" customFormat="1" ht="9.75" hidden="1" customHeight="1" outlineLevel="1" x14ac:dyDescent="0.25">
      <c r="A213" s="104" t="s">
        <v>19</v>
      </c>
      <c r="B213" s="105">
        <v>3</v>
      </c>
      <c r="C213" s="106">
        <v>194</v>
      </c>
      <c r="D213" s="106">
        <v>2919</v>
      </c>
      <c r="E213" s="106">
        <v>444</v>
      </c>
      <c r="F213" s="106">
        <v>10085</v>
      </c>
      <c r="G213" s="106">
        <v>998</v>
      </c>
      <c r="H213" s="107">
        <f t="shared" si="15"/>
        <v>3.4549503254539227</v>
      </c>
      <c r="I213" s="91">
        <f t="shared" si="15"/>
        <v>2.2477477477477477</v>
      </c>
    </row>
    <row r="214" spans="1:9" s="92" customFormat="1" ht="9.75" hidden="1" customHeight="1" outlineLevel="1" x14ac:dyDescent="0.25">
      <c r="A214" s="104" t="s">
        <v>20</v>
      </c>
      <c r="B214" s="105">
        <v>3</v>
      </c>
      <c r="C214" s="106">
        <v>196</v>
      </c>
      <c r="D214" s="106">
        <v>780</v>
      </c>
      <c r="E214" s="106">
        <v>30</v>
      </c>
      <c r="F214" s="106">
        <v>2698</v>
      </c>
      <c r="G214" s="106">
        <v>129</v>
      </c>
      <c r="H214" s="107">
        <f t="shared" si="15"/>
        <v>3.4589743589743591</v>
      </c>
      <c r="I214" s="91">
        <f t="shared" si="15"/>
        <v>4.3</v>
      </c>
    </row>
    <row r="215" spans="1:9" s="92" customFormat="1" ht="12.95" hidden="1" customHeight="1" outlineLevel="1" x14ac:dyDescent="0.25">
      <c r="A215" s="104" t="s">
        <v>21</v>
      </c>
      <c r="B215" s="105">
        <v>1</v>
      </c>
      <c r="C215" s="106">
        <v>140</v>
      </c>
      <c r="D215" s="106">
        <v>34</v>
      </c>
      <c r="E215" s="106">
        <v>11</v>
      </c>
      <c r="F215" s="106">
        <v>57</v>
      </c>
      <c r="G215" s="106">
        <v>21</v>
      </c>
      <c r="H215" s="107">
        <f t="shared" si="15"/>
        <v>1.6764705882352942</v>
      </c>
      <c r="I215" s="91">
        <f t="shared" si="15"/>
        <v>1.9090909090909092</v>
      </c>
    </row>
    <row r="216" spans="1:9" s="92" customFormat="1" ht="9.75" hidden="1" customHeight="1" outlineLevel="1" x14ac:dyDescent="0.25">
      <c r="A216" s="104" t="s">
        <v>22</v>
      </c>
      <c r="B216" s="105">
        <v>1</v>
      </c>
      <c r="C216" s="106">
        <v>140</v>
      </c>
      <c r="D216" s="106">
        <v>33</v>
      </c>
      <c r="E216" s="106">
        <v>18</v>
      </c>
      <c r="F216" s="106">
        <v>66</v>
      </c>
      <c r="G216" s="106">
        <v>36</v>
      </c>
      <c r="H216" s="107">
        <f t="shared" si="15"/>
        <v>2</v>
      </c>
      <c r="I216" s="91">
        <f t="shared" si="15"/>
        <v>2</v>
      </c>
    </row>
    <row r="217" spans="1:9" s="92" customFormat="1" ht="9.75" hidden="1" customHeight="1" outlineLevel="1" x14ac:dyDescent="0.25">
      <c r="A217" s="104" t="s">
        <v>23</v>
      </c>
      <c r="B217" s="105">
        <v>1</v>
      </c>
      <c r="C217" s="106">
        <v>140</v>
      </c>
      <c r="D217" s="106">
        <v>23</v>
      </c>
      <c r="E217" s="106">
        <v>15</v>
      </c>
      <c r="F217" s="106">
        <v>43</v>
      </c>
      <c r="G217" s="106">
        <v>31</v>
      </c>
      <c r="H217" s="107">
        <f t="shared" si="15"/>
        <v>1.8695652173913044</v>
      </c>
      <c r="I217" s="91">
        <f t="shared" si="15"/>
        <v>2.0666666666666669</v>
      </c>
    </row>
    <row r="218" spans="1:9" s="95" customFormat="1" ht="12" hidden="1" customHeight="1" outlineLevel="2" collapsed="1" x14ac:dyDescent="0.25">
      <c r="A218" s="104">
        <v>2006</v>
      </c>
      <c r="B218" s="105">
        <f>SUM(B206:B217)/12</f>
        <v>1.9166666666666667</v>
      </c>
      <c r="C218" s="110">
        <f>SUM(C206:C217)/12</f>
        <v>167.16666666666666</v>
      </c>
      <c r="D218" s="106">
        <f>SUM(D206:D217)</f>
        <v>9233</v>
      </c>
      <c r="E218" s="106">
        <f>SUM(E206:E217)</f>
        <v>1457</v>
      </c>
      <c r="F218" s="106">
        <f>SUM(F206:F217)</f>
        <v>34440</v>
      </c>
      <c r="G218" s="106">
        <f>SUM(G206:G217)</f>
        <v>3595</v>
      </c>
      <c r="H218" s="107">
        <f>SUM(F218/D218)</f>
        <v>3.7300985595147838</v>
      </c>
      <c r="I218" s="91">
        <f>SUM(G218/E218)</f>
        <v>2.4673987645847633</v>
      </c>
    </row>
    <row r="219" spans="1:9" s="92" customFormat="1" ht="18" hidden="1" customHeight="1" outlineLevel="3" x14ac:dyDescent="0.25">
      <c r="A219" s="104" t="s">
        <v>12</v>
      </c>
      <c r="B219" s="105">
        <v>1</v>
      </c>
      <c r="C219" s="106">
        <v>140</v>
      </c>
      <c r="D219" s="106">
        <v>13</v>
      </c>
      <c r="E219" s="106">
        <v>6</v>
      </c>
      <c r="F219" s="106">
        <v>51</v>
      </c>
      <c r="G219" s="106">
        <v>6</v>
      </c>
      <c r="H219" s="107">
        <f t="shared" ref="H219:I230" si="16">SUM(F219/D219)</f>
        <v>3.9230769230769229</v>
      </c>
      <c r="I219" s="91">
        <f t="shared" si="16"/>
        <v>1</v>
      </c>
    </row>
    <row r="220" spans="1:9" s="92" customFormat="1" ht="9.75" hidden="1" customHeight="1" outlineLevel="3" x14ac:dyDescent="0.25">
      <c r="A220" s="104" t="s">
        <v>13</v>
      </c>
      <c r="B220" s="105">
        <v>1</v>
      </c>
      <c r="C220" s="106">
        <v>100</v>
      </c>
      <c r="D220" s="106">
        <v>17</v>
      </c>
      <c r="E220" s="106">
        <v>5</v>
      </c>
      <c r="F220" s="106">
        <v>48</v>
      </c>
      <c r="G220" s="106">
        <v>12</v>
      </c>
      <c r="H220" s="107">
        <f t="shared" si="16"/>
        <v>2.8235294117647061</v>
      </c>
      <c r="I220" s="91">
        <f t="shared" si="16"/>
        <v>2.4</v>
      </c>
    </row>
    <row r="221" spans="1:9" s="92" customFormat="1" ht="9.75" hidden="1" customHeight="1" outlineLevel="3" x14ac:dyDescent="0.25">
      <c r="A221" s="104" t="s">
        <v>14</v>
      </c>
      <c r="B221" s="105">
        <v>2</v>
      </c>
      <c r="C221" s="106">
        <v>160</v>
      </c>
      <c r="D221" s="106">
        <v>29</v>
      </c>
      <c r="E221" s="106">
        <v>14</v>
      </c>
      <c r="F221" s="106">
        <v>53</v>
      </c>
      <c r="G221" s="106">
        <v>23</v>
      </c>
      <c r="H221" s="107">
        <f t="shared" si="16"/>
        <v>1.8275862068965518</v>
      </c>
      <c r="I221" s="91">
        <f t="shared" si="16"/>
        <v>1.6428571428571428</v>
      </c>
    </row>
    <row r="222" spans="1:9" s="92" customFormat="1" ht="12.95" hidden="1" customHeight="1" outlineLevel="3" x14ac:dyDescent="0.25">
      <c r="A222" s="104" t="s">
        <v>15</v>
      </c>
      <c r="B222" s="105">
        <v>2</v>
      </c>
      <c r="C222" s="106">
        <v>160</v>
      </c>
      <c r="D222" s="106">
        <v>1217</v>
      </c>
      <c r="E222" s="106">
        <v>24</v>
      </c>
      <c r="F222" s="106">
        <v>5814</v>
      </c>
      <c r="G222" s="106">
        <v>112</v>
      </c>
      <c r="H222" s="107">
        <f t="shared" si="16"/>
        <v>4.7773212818405915</v>
      </c>
      <c r="I222" s="91">
        <f t="shared" si="16"/>
        <v>4.666666666666667</v>
      </c>
    </row>
    <row r="223" spans="1:9" s="92" customFormat="1" ht="9.75" hidden="1" customHeight="1" outlineLevel="3" x14ac:dyDescent="0.25">
      <c r="A223" s="104" t="s">
        <v>16</v>
      </c>
      <c r="B223" s="105">
        <v>2</v>
      </c>
      <c r="C223" s="106">
        <v>160</v>
      </c>
      <c r="D223" s="106">
        <v>1527</v>
      </c>
      <c r="E223" s="106">
        <v>95</v>
      </c>
      <c r="F223" s="106">
        <v>10220</v>
      </c>
      <c r="G223" s="106">
        <v>252</v>
      </c>
      <c r="H223" s="107">
        <f t="shared" si="16"/>
        <v>6.6928618205631958</v>
      </c>
      <c r="I223" s="91">
        <f t="shared" si="16"/>
        <v>2.6526315789473682</v>
      </c>
    </row>
    <row r="224" spans="1:9" s="92" customFormat="1" ht="9.75" hidden="1" customHeight="1" outlineLevel="3" x14ac:dyDescent="0.25">
      <c r="A224" s="104" t="s">
        <v>17</v>
      </c>
      <c r="B224" s="105">
        <v>2</v>
      </c>
      <c r="C224" s="106">
        <v>160</v>
      </c>
      <c r="D224" s="106">
        <v>1595</v>
      </c>
      <c r="E224" s="106">
        <v>223</v>
      </c>
      <c r="F224" s="106">
        <v>10267</v>
      </c>
      <c r="G224" s="106">
        <v>986</v>
      </c>
      <c r="H224" s="107">
        <f t="shared" si="16"/>
        <v>6.4369905956112854</v>
      </c>
      <c r="I224" s="91">
        <f t="shared" si="16"/>
        <v>4.4215246636771299</v>
      </c>
    </row>
    <row r="225" spans="1:9" s="92" customFormat="1" ht="12.95" hidden="1" customHeight="1" outlineLevel="3" x14ac:dyDescent="0.25">
      <c r="A225" s="104" t="s">
        <v>18</v>
      </c>
      <c r="B225" s="105">
        <v>2</v>
      </c>
      <c r="C225" s="106">
        <v>160</v>
      </c>
      <c r="D225" s="106">
        <v>2663</v>
      </c>
      <c r="E225" s="106">
        <v>384</v>
      </c>
      <c r="F225" s="106">
        <v>12272</v>
      </c>
      <c r="G225" s="106">
        <v>991</v>
      </c>
      <c r="H225" s="107">
        <f t="shared" si="16"/>
        <v>4.6083364626361245</v>
      </c>
      <c r="I225" s="91">
        <f t="shared" si="16"/>
        <v>2.5807291666666665</v>
      </c>
    </row>
    <row r="226" spans="1:9" s="92" customFormat="1" ht="9.75" hidden="1" customHeight="1" outlineLevel="3" x14ac:dyDescent="0.25">
      <c r="A226" s="104" t="s">
        <v>19</v>
      </c>
      <c r="B226" s="105">
        <v>2</v>
      </c>
      <c r="C226" s="106">
        <v>173</v>
      </c>
      <c r="D226" s="106">
        <v>2178</v>
      </c>
      <c r="E226" s="106">
        <v>89</v>
      </c>
      <c r="F226" s="106">
        <v>7685</v>
      </c>
      <c r="G226" s="106">
        <v>372</v>
      </c>
      <c r="H226" s="107">
        <f t="shared" si="16"/>
        <v>3.5284664830119374</v>
      </c>
      <c r="I226" s="91">
        <f t="shared" si="16"/>
        <v>4.1797752808988768</v>
      </c>
    </row>
    <row r="227" spans="1:9" s="92" customFormat="1" ht="9.75" hidden="1" customHeight="1" outlineLevel="3" x14ac:dyDescent="0.25">
      <c r="A227" s="104" t="s">
        <v>20</v>
      </c>
      <c r="B227" s="105">
        <v>2</v>
      </c>
      <c r="C227" s="106">
        <v>173</v>
      </c>
      <c r="D227" s="106">
        <v>625</v>
      </c>
      <c r="E227" s="106">
        <v>22</v>
      </c>
      <c r="F227" s="106">
        <v>2169</v>
      </c>
      <c r="G227" s="106">
        <v>83</v>
      </c>
      <c r="H227" s="107">
        <f t="shared" si="16"/>
        <v>3.4704000000000002</v>
      </c>
      <c r="I227" s="91">
        <f t="shared" si="16"/>
        <v>3.7727272727272729</v>
      </c>
    </row>
    <row r="228" spans="1:9" s="92" customFormat="1" ht="12.95" hidden="1" customHeight="1" outlineLevel="3" x14ac:dyDescent="0.25">
      <c r="A228" s="104" t="s">
        <v>21</v>
      </c>
      <c r="B228" s="105">
        <v>1</v>
      </c>
      <c r="C228" s="106">
        <v>100</v>
      </c>
      <c r="D228" s="106">
        <v>24</v>
      </c>
      <c r="E228" s="106">
        <v>2</v>
      </c>
      <c r="F228" s="106">
        <v>88</v>
      </c>
      <c r="G228" s="106">
        <v>4</v>
      </c>
      <c r="H228" s="107">
        <f t="shared" si="16"/>
        <v>3.6666666666666665</v>
      </c>
      <c r="I228" s="91">
        <f t="shared" si="16"/>
        <v>2</v>
      </c>
    </row>
    <row r="229" spans="1:9" s="92" customFormat="1" ht="9.75" hidden="1" customHeight="1" outlineLevel="3" x14ac:dyDescent="0.25">
      <c r="A229" s="104" t="s">
        <v>22</v>
      </c>
      <c r="B229" s="105">
        <v>1</v>
      </c>
      <c r="C229" s="106">
        <v>100</v>
      </c>
      <c r="D229" s="106">
        <v>11</v>
      </c>
      <c r="E229" s="106">
        <v>4</v>
      </c>
      <c r="F229" s="106">
        <v>36</v>
      </c>
      <c r="G229" s="106">
        <v>6</v>
      </c>
      <c r="H229" s="107">
        <f t="shared" si="16"/>
        <v>3.2727272727272729</v>
      </c>
      <c r="I229" s="91">
        <f t="shared" si="16"/>
        <v>1.5</v>
      </c>
    </row>
    <row r="230" spans="1:9" s="92" customFormat="1" ht="9.75" hidden="1" customHeight="1" outlineLevel="3" x14ac:dyDescent="0.25">
      <c r="A230" s="104" t="s">
        <v>23</v>
      </c>
      <c r="B230" s="105">
        <v>1</v>
      </c>
      <c r="C230" s="106">
        <v>100</v>
      </c>
      <c r="D230" s="106">
        <v>15</v>
      </c>
      <c r="E230" s="106">
        <v>10</v>
      </c>
      <c r="F230" s="106">
        <v>21</v>
      </c>
      <c r="G230" s="106">
        <v>16</v>
      </c>
      <c r="H230" s="107">
        <f t="shared" si="16"/>
        <v>1.4</v>
      </c>
      <c r="I230" s="91">
        <f t="shared" si="16"/>
        <v>1.6</v>
      </c>
    </row>
    <row r="231" spans="1:9" s="95" customFormat="1" ht="10.5" hidden="1" customHeight="1" outlineLevel="2" x14ac:dyDescent="0.25">
      <c r="A231" s="104" t="s">
        <v>33</v>
      </c>
      <c r="B231" s="105">
        <f>SUM(B219:B230)/12</f>
        <v>1.5833333333333333</v>
      </c>
      <c r="C231" s="110">
        <f>SUM(C219:C230)/12</f>
        <v>140.5</v>
      </c>
      <c r="D231" s="106">
        <f>SUM(D219:D230)</f>
        <v>9914</v>
      </c>
      <c r="E231" s="106">
        <f>SUM(E219:E230)</f>
        <v>878</v>
      </c>
      <c r="F231" s="106">
        <f>SUM(F219:F230)</f>
        <v>48724</v>
      </c>
      <c r="G231" s="106">
        <f>SUM(G219:G230)</f>
        <v>2863</v>
      </c>
      <c r="H231" s="107">
        <f>SUM(F231/D231)</f>
        <v>4.9146661287068794</v>
      </c>
      <c r="I231" s="91">
        <f>SUM(G231/E231)</f>
        <v>3.2608200455580865</v>
      </c>
    </row>
    <row r="232" spans="1:9" s="92" customFormat="1" ht="18" hidden="1" customHeight="1" outlineLevel="3" x14ac:dyDescent="0.25">
      <c r="A232" s="104" t="s">
        <v>12</v>
      </c>
      <c r="B232" s="105">
        <v>2</v>
      </c>
      <c r="C232" s="106">
        <v>170</v>
      </c>
      <c r="D232" s="106">
        <v>33</v>
      </c>
      <c r="E232" s="106">
        <v>20</v>
      </c>
      <c r="F232" s="106">
        <v>71</v>
      </c>
      <c r="G232" s="106">
        <v>43</v>
      </c>
      <c r="H232" s="107">
        <f t="shared" ref="H232:I243" si="17">SUM(F232/D232)</f>
        <v>2.1515151515151514</v>
      </c>
      <c r="I232" s="91">
        <f t="shared" si="17"/>
        <v>2.15</v>
      </c>
    </row>
    <row r="233" spans="1:9" s="92" customFormat="1" ht="9.75" hidden="1" customHeight="1" outlineLevel="3" x14ac:dyDescent="0.25">
      <c r="A233" s="104" t="s">
        <v>13</v>
      </c>
      <c r="B233" s="105">
        <v>2</v>
      </c>
      <c r="C233" s="106">
        <v>170</v>
      </c>
      <c r="D233" s="106">
        <v>30</v>
      </c>
      <c r="E233" s="106">
        <v>14</v>
      </c>
      <c r="F233" s="106">
        <v>55</v>
      </c>
      <c r="G233" s="106">
        <v>14</v>
      </c>
      <c r="H233" s="107">
        <f t="shared" si="17"/>
        <v>1.8333333333333333</v>
      </c>
      <c r="I233" s="91">
        <f t="shared" si="17"/>
        <v>1</v>
      </c>
    </row>
    <row r="234" spans="1:9" s="92" customFormat="1" ht="9.75" hidden="1" customHeight="1" outlineLevel="3" x14ac:dyDescent="0.25">
      <c r="A234" s="104" t="s">
        <v>14</v>
      </c>
      <c r="B234" s="105">
        <v>2</v>
      </c>
      <c r="C234" s="106">
        <v>170</v>
      </c>
      <c r="D234" s="106">
        <v>273</v>
      </c>
      <c r="E234" s="106">
        <v>167</v>
      </c>
      <c r="F234" s="106">
        <v>686</v>
      </c>
      <c r="G234" s="106">
        <v>350</v>
      </c>
      <c r="H234" s="107">
        <f t="shared" si="17"/>
        <v>2.5128205128205128</v>
      </c>
      <c r="I234" s="91">
        <f t="shared" si="17"/>
        <v>2.0958083832335328</v>
      </c>
    </row>
    <row r="235" spans="1:9" s="92" customFormat="1" ht="12.95" hidden="1" customHeight="1" outlineLevel="3" x14ac:dyDescent="0.25">
      <c r="A235" s="104" t="s">
        <v>15</v>
      </c>
      <c r="B235" s="105">
        <v>3</v>
      </c>
      <c r="C235" s="106">
        <v>250</v>
      </c>
      <c r="D235" s="106">
        <v>890</v>
      </c>
      <c r="E235" s="106">
        <v>282</v>
      </c>
      <c r="F235" s="106">
        <v>3736</v>
      </c>
      <c r="G235" s="106">
        <v>480</v>
      </c>
      <c r="H235" s="107">
        <f t="shared" si="17"/>
        <v>4.1977528089887644</v>
      </c>
      <c r="I235" s="91">
        <f t="shared" si="17"/>
        <v>1.7021276595744681</v>
      </c>
    </row>
    <row r="236" spans="1:9" s="92" customFormat="1" ht="9.75" hidden="1" customHeight="1" outlineLevel="3" x14ac:dyDescent="0.25">
      <c r="A236" s="104" t="s">
        <v>16</v>
      </c>
      <c r="B236" s="105">
        <v>3</v>
      </c>
      <c r="C236" s="106">
        <v>250</v>
      </c>
      <c r="D236" s="106">
        <v>2239</v>
      </c>
      <c r="E236" s="106">
        <v>599</v>
      </c>
      <c r="F236" s="106">
        <v>6424</v>
      </c>
      <c r="G236" s="106">
        <v>983</v>
      </c>
      <c r="H236" s="107">
        <f t="shared" si="17"/>
        <v>2.8691380080393034</v>
      </c>
      <c r="I236" s="91">
        <f t="shared" si="17"/>
        <v>1.641068447412354</v>
      </c>
    </row>
    <row r="237" spans="1:9" s="92" customFormat="1" ht="9.75" hidden="1" customHeight="1" outlineLevel="3" x14ac:dyDescent="0.25">
      <c r="A237" s="104" t="s">
        <v>17</v>
      </c>
      <c r="B237" s="105">
        <v>3</v>
      </c>
      <c r="C237" s="106">
        <v>250</v>
      </c>
      <c r="D237" s="106">
        <v>3209</v>
      </c>
      <c r="E237" s="106">
        <v>1352</v>
      </c>
      <c r="F237" s="106">
        <v>9107</v>
      </c>
      <c r="G237" s="106">
        <v>1992</v>
      </c>
      <c r="H237" s="107">
        <f t="shared" si="17"/>
        <v>2.8379557494546588</v>
      </c>
      <c r="I237" s="91">
        <f t="shared" si="17"/>
        <v>1.4733727810650887</v>
      </c>
    </row>
    <row r="238" spans="1:9" s="92" customFormat="1" ht="12.95" hidden="1" customHeight="1" outlineLevel="3" x14ac:dyDescent="0.25">
      <c r="A238" s="104" t="s">
        <v>18</v>
      </c>
      <c r="B238" s="105">
        <v>3</v>
      </c>
      <c r="C238" s="106">
        <v>250</v>
      </c>
      <c r="D238" s="106">
        <v>6250</v>
      </c>
      <c r="E238" s="106">
        <v>3146</v>
      </c>
      <c r="F238" s="106">
        <v>14652</v>
      </c>
      <c r="G238" s="106">
        <v>4664</v>
      </c>
      <c r="H238" s="107">
        <f t="shared" si="17"/>
        <v>2.3443200000000002</v>
      </c>
      <c r="I238" s="91">
        <f t="shared" si="17"/>
        <v>1.4825174825174825</v>
      </c>
    </row>
    <row r="239" spans="1:9" s="92" customFormat="1" ht="9.75" hidden="1" customHeight="1" outlineLevel="3" x14ac:dyDescent="0.25">
      <c r="A239" s="104" t="s">
        <v>19</v>
      </c>
      <c r="B239" s="105">
        <v>3</v>
      </c>
      <c r="C239" s="106">
        <v>250</v>
      </c>
      <c r="D239" s="106">
        <v>3868</v>
      </c>
      <c r="E239" s="106">
        <v>1897</v>
      </c>
      <c r="F239" s="106">
        <v>11958</v>
      </c>
      <c r="G239" s="106">
        <v>3043</v>
      </c>
      <c r="H239" s="107">
        <f t="shared" si="17"/>
        <v>3.091520165460186</v>
      </c>
      <c r="I239" s="91">
        <f t="shared" si="17"/>
        <v>1.6041117554032682</v>
      </c>
    </row>
    <row r="240" spans="1:9" s="92" customFormat="1" ht="9.75" hidden="1" customHeight="1" outlineLevel="3" x14ac:dyDescent="0.25">
      <c r="A240" s="104" t="s">
        <v>20</v>
      </c>
      <c r="B240" s="105">
        <v>3</v>
      </c>
      <c r="C240" s="106">
        <v>265</v>
      </c>
      <c r="D240" s="106">
        <v>1388</v>
      </c>
      <c r="E240" s="106">
        <v>486</v>
      </c>
      <c r="F240" s="106">
        <v>2658</v>
      </c>
      <c r="G240" s="106">
        <v>672</v>
      </c>
      <c r="H240" s="107">
        <f t="shared" si="17"/>
        <v>1.9149855907780979</v>
      </c>
      <c r="I240" s="91">
        <f t="shared" si="17"/>
        <v>1.382716049382716</v>
      </c>
    </row>
    <row r="241" spans="1:9" s="92" customFormat="1" ht="12.95" hidden="1" customHeight="1" outlineLevel="3" x14ac:dyDescent="0.25">
      <c r="A241" s="104" t="s">
        <v>21</v>
      </c>
      <c r="B241" s="105">
        <v>3</v>
      </c>
      <c r="C241" s="106">
        <v>265</v>
      </c>
      <c r="D241" s="106">
        <v>501</v>
      </c>
      <c r="E241" s="106">
        <v>286</v>
      </c>
      <c r="F241" s="106">
        <v>1063</v>
      </c>
      <c r="G241" s="106">
        <v>491</v>
      </c>
      <c r="H241" s="107">
        <f t="shared" si="17"/>
        <v>2.121756487025948</v>
      </c>
      <c r="I241" s="91">
        <f t="shared" si="17"/>
        <v>1.7167832167832169</v>
      </c>
    </row>
    <row r="242" spans="1:9" s="92" customFormat="1" ht="9.75" hidden="1" customHeight="1" outlineLevel="3" x14ac:dyDescent="0.25">
      <c r="A242" s="104" t="s">
        <v>22</v>
      </c>
      <c r="B242" s="105">
        <v>2</v>
      </c>
      <c r="C242" s="106">
        <v>170</v>
      </c>
      <c r="D242" s="106">
        <v>201</v>
      </c>
      <c r="E242" s="106">
        <v>130</v>
      </c>
      <c r="F242" s="106">
        <v>506</v>
      </c>
      <c r="G242" s="106">
        <v>280</v>
      </c>
      <c r="H242" s="107">
        <f t="shared" si="17"/>
        <v>2.5174129353233829</v>
      </c>
      <c r="I242" s="91">
        <f t="shared" si="17"/>
        <v>2.1538461538461537</v>
      </c>
    </row>
    <row r="243" spans="1:9" s="92" customFormat="1" ht="9.75" hidden="1" customHeight="1" outlineLevel="3" x14ac:dyDescent="0.25">
      <c r="A243" s="104" t="s">
        <v>23</v>
      </c>
      <c r="B243" s="105">
        <v>2</v>
      </c>
      <c r="C243" s="106">
        <v>170</v>
      </c>
      <c r="D243" s="106">
        <v>243</v>
      </c>
      <c r="E243" s="106">
        <v>139</v>
      </c>
      <c r="F243" s="106">
        <v>631</v>
      </c>
      <c r="G243" s="106">
        <v>335</v>
      </c>
      <c r="H243" s="107">
        <f t="shared" si="17"/>
        <v>2.596707818930041</v>
      </c>
      <c r="I243" s="91">
        <f t="shared" si="17"/>
        <v>2.4100719424460433</v>
      </c>
    </row>
    <row r="244" spans="1:9" s="95" customFormat="1" ht="11.25" hidden="1" customHeight="1" outlineLevel="2" x14ac:dyDescent="0.25">
      <c r="A244" s="104">
        <v>2008</v>
      </c>
      <c r="B244" s="105">
        <f>SUM(B232:B243)/12</f>
        <v>2.5833333333333335</v>
      </c>
      <c r="C244" s="110">
        <f>SUM(C232:C243)/12</f>
        <v>219.16666666666666</v>
      </c>
      <c r="D244" s="106">
        <f>SUM(D232:D243)</f>
        <v>19125</v>
      </c>
      <c r="E244" s="106">
        <f>SUM(E232:E243)</f>
        <v>8518</v>
      </c>
      <c r="F244" s="106">
        <f>SUM(F232:F243)</f>
        <v>51547</v>
      </c>
      <c r="G244" s="106">
        <f>SUM(G232:G243)</f>
        <v>13347</v>
      </c>
      <c r="H244" s="107">
        <f>SUM(F244/D244)</f>
        <v>2.6952679738562093</v>
      </c>
      <c r="I244" s="91">
        <f>SUM(G244/E244)</f>
        <v>1.5669171166940596</v>
      </c>
    </row>
    <row r="245" spans="1:9" s="92" customFormat="1" ht="18" hidden="1" customHeight="1" outlineLevel="3" x14ac:dyDescent="0.25">
      <c r="A245" s="104" t="s">
        <v>12</v>
      </c>
      <c r="B245" s="105">
        <v>2</v>
      </c>
      <c r="C245" s="106">
        <v>170</v>
      </c>
      <c r="D245" s="106">
        <v>53</v>
      </c>
      <c r="E245" s="106">
        <v>28</v>
      </c>
      <c r="F245" s="106">
        <v>205</v>
      </c>
      <c r="G245" s="106">
        <v>34</v>
      </c>
      <c r="H245" s="107">
        <f>SUM(F245/D245)</f>
        <v>3.8679245283018866</v>
      </c>
      <c r="I245" s="91">
        <f>SUM(G245/E245)</f>
        <v>1.2142857142857142</v>
      </c>
    </row>
    <row r="246" spans="1:9" s="92" customFormat="1" ht="9.75" hidden="1" customHeight="1" outlineLevel="3" x14ac:dyDescent="0.25">
      <c r="A246" s="104" t="s">
        <v>13</v>
      </c>
      <c r="B246" s="105">
        <v>2</v>
      </c>
      <c r="C246" s="106">
        <v>170</v>
      </c>
      <c r="D246" s="106">
        <v>43</v>
      </c>
      <c r="E246" s="106">
        <v>22</v>
      </c>
      <c r="F246" s="106">
        <v>179</v>
      </c>
      <c r="G246" s="106">
        <v>30</v>
      </c>
      <c r="H246" s="107">
        <f t="shared" ref="H246:I256" si="18">SUM(F246/D246)</f>
        <v>4.1627906976744189</v>
      </c>
      <c r="I246" s="91">
        <f t="shared" si="18"/>
        <v>1.3636363636363635</v>
      </c>
    </row>
    <row r="247" spans="1:9" s="92" customFormat="1" ht="9.75" hidden="1" customHeight="1" outlineLevel="3" x14ac:dyDescent="0.25">
      <c r="A247" s="104" t="s">
        <v>14</v>
      </c>
      <c r="B247" s="105">
        <v>2</v>
      </c>
      <c r="C247" s="106">
        <v>170</v>
      </c>
      <c r="D247" s="106">
        <v>170</v>
      </c>
      <c r="E247" s="106">
        <v>109</v>
      </c>
      <c r="F247" s="106">
        <v>541</v>
      </c>
      <c r="G247" s="106">
        <v>258</v>
      </c>
      <c r="H247" s="107">
        <f t="shared" si="18"/>
        <v>3.1823529411764704</v>
      </c>
      <c r="I247" s="91">
        <f t="shared" si="18"/>
        <v>2.3669724770642202</v>
      </c>
    </row>
    <row r="248" spans="1:9" s="92" customFormat="1" ht="12.95" hidden="1" customHeight="1" outlineLevel="3" x14ac:dyDescent="0.25">
      <c r="A248" s="104" t="s">
        <v>15</v>
      </c>
      <c r="B248" s="105">
        <v>3</v>
      </c>
      <c r="C248" s="106">
        <v>260</v>
      </c>
      <c r="D248" s="106">
        <v>1136</v>
      </c>
      <c r="E248" s="106">
        <v>356</v>
      </c>
      <c r="F248" s="106">
        <v>3103</v>
      </c>
      <c r="G248" s="106">
        <v>634</v>
      </c>
      <c r="H248" s="107">
        <f t="shared" si="18"/>
        <v>2.7315140845070425</v>
      </c>
      <c r="I248" s="91">
        <f t="shared" si="18"/>
        <v>1.7808988764044944</v>
      </c>
    </row>
    <row r="249" spans="1:9" s="92" customFormat="1" ht="9.75" hidden="1" customHeight="1" outlineLevel="3" x14ac:dyDescent="0.25">
      <c r="A249" s="104" t="s">
        <v>16</v>
      </c>
      <c r="B249" s="105">
        <v>4</v>
      </c>
      <c r="C249" s="106">
        <v>320</v>
      </c>
      <c r="D249" s="106">
        <v>2236</v>
      </c>
      <c r="E249" s="106">
        <v>562</v>
      </c>
      <c r="F249" s="106">
        <v>7019</v>
      </c>
      <c r="G249" s="106">
        <v>952</v>
      </c>
      <c r="H249" s="107">
        <f t="shared" si="18"/>
        <v>3.1390876565295169</v>
      </c>
      <c r="I249" s="91">
        <f t="shared" si="18"/>
        <v>1.6939501779359432</v>
      </c>
    </row>
    <row r="250" spans="1:9" s="92" customFormat="1" ht="9.75" hidden="1" customHeight="1" outlineLevel="3" x14ac:dyDescent="0.25">
      <c r="A250" s="104" t="s">
        <v>17</v>
      </c>
      <c r="B250" s="105">
        <v>5</v>
      </c>
      <c r="C250" s="106">
        <v>358</v>
      </c>
      <c r="D250" s="106">
        <v>5758</v>
      </c>
      <c r="E250" s="106">
        <v>1591</v>
      </c>
      <c r="F250" s="106">
        <v>15974</v>
      </c>
      <c r="G250" s="106">
        <v>2430</v>
      </c>
      <c r="H250" s="107">
        <f t="shared" si="18"/>
        <v>2.7742271622091006</v>
      </c>
      <c r="I250" s="91">
        <f t="shared" si="18"/>
        <v>1.5273412947831553</v>
      </c>
    </row>
    <row r="251" spans="1:9" s="92" customFormat="1" ht="12.95" hidden="1" customHeight="1" outlineLevel="3" x14ac:dyDescent="0.25">
      <c r="A251" s="104" t="s">
        <v>18</v>
      </c>
      <c r="B251" s="105">
        <v>5</v>
      </c>
      <c r="C251" s="106">
        <v>358</v>
      </c>
      <c r="D251" s="106">
        <v>7801</v>
      </c>
      <c r="E251" s="106">
        <v>3064</v>
      </c>
      <c r="F251" s="106">
        <v>20047</v>
      </c>
      <c r="G251" s="106">
        <v>4388</v>
      </c>
      <c r="H251" s="107">
        <f t="shared" si="18"/>
        <v>2.569798743750801</v>
      </c>
      <c r="I251" s="91">
        <f t="shared" si="18"/>
        <v>1.4321148825065275</v>
      </c>
    </row>
    <row r="252" spans="1:9" s="92" customFormat="1" ht="9.75" hidden="1" customHeight="1" outlineLevel="3" x14ac:dyDescent="0.25">
      <c r="A252" s="104" t="s">
        <v>19</v>
      </c>
      <c r="B252" s="105">
        <v>5</v>
      </c>
      <c r="C252" s="106">
        <v>358</v>
      </c>
      <c r="D252" s="106">
        <v>5510</v>
      </c>
      <c r="E252" s="106">
        <v>2118</v>
      </c>
      <c r="F252" s="106">
        <v>17262</v>
      </c>
      <c r="G252" s="106">
        <v>3387</v>
      </c>
      <c r="H252" s="107">
        <f t="shared" si="18"/>
        <v>3.1328493647912885</v>
      </c>
      <c r="I252" s="91">
        <f t="shared" si="18"/>
        <v>1.5991501416430596</v>
      </c>
    </row>
    <row r="253" spans="1:9" s="92" customFormat="1" ht="9.75" hidden="1" customHeight="1" outlineLevel="3" x14ac:dyDescent="0.25">
      <c r="A253" s="104" t="s">
        <v>20</v>
      </c>
      <c r="B253" s="105">
        <v>5</v>
      </c>
      <c r="C253" s="106">
        <v>358</v>
      </c>
      <c r="D253" s="106">
        <v>2862</v>
      </c>
      <c r="E253" s="106">
        <v>606</v>
      </c>
      <c r="F253" s="106">
        <v>7343</v>
      </c>
      <c r="G253" s="106">
        <v>894</v>
      </c>
      <c r="H253" s="107">
        <f t="shared" si="18"/>
        <v>2.5656883298392734</v>
      </c>
      <c r="I253" s="91">
        <f t="shared" si="18"/>
        <v>1.4752475247524752</v>
      </c>
    </row>
    <row r="254" spans="1:9" s="92" customFormat="1" ht="12.95" hidden="1" customHeight="1" outlineLevel="3" x14ac:dyDescent="0.25">
      <c r="A254" s="104" t="s">
        <v>21</v>
      </c>
      <c r="B254" s="105">
        <v>4</v>
      </c>
      <c r="C254" s="106">
        <v>268</v>
      </c>
      <c r="D254" s="106">
        <v>891</v>
      </c>
      <c r="E254" s="106">
        <v>224</v>
      </c>
      <c r="F254" s="106">
        <v>1644</v>
      </c>
      <c r="G254" s="106">
        <v>306</v>
      </c>
      <c r="H254" s="107">
        <f t="shared" si="18"/>
        <v>1.8451178451178452</v>
      </c>
      <c r="I254" s="91">
        <f t="shared" si="18"/>
        <v>1.3660714285714286</v>
      </c>
    </row>
    <row r="255" spans="1:9" s="92" customFormat="1" ht="9.75" hidden="1" customHeight="1" outlineLevel="3" x14ac:dyDescent="0.25">
      <c r="A255" s="104" t="s">
        <v>22</v>
      </c>
      <c r="B255" s="105">
        <v>4</v>
      </c>
      <c r="C255" s="106">
        <v>268</v>
      </c>
      <c r="D255" s="106">
        <v>329</v>
      </c>
      <c r="E255" s="106">
        <v>64</v>
      </c>
      <c r="F255" s="106">
        <v>738</v>
      </c>
      <c r="G255" s="106">
        <v>104</v>
      </c>
      <c r="H255" s="107">
        <f t="shared" si="18"/>
        <v>2.243161094224924</v>
      </c>
      <c r="I255" s="91">
        <f t="shared" si="18"/>
        <v>1.625</v>
      </c>
    </row>
    <row r="256" spans="1:9" s="92" customFormat="1" ht="9.75" hidden="1" customHeight="1" outlineLevel="3" x14ac:dyDescent="0.25">
      <c r="A256" s="104" t="s">
        <v>23</v>
      </c>
      <c r="B256" s="105">
        <v>4</v>
      </c>
      <c r="C256" s="106">
        <v>268</v>
      </c>
      <c r="D256" s="106">
        <v>672</v>
      </c>
      <c r="E256" s="106">
        <v>166</v>
      </c>
      <c r="F256" s="106">
        <v>1279</v>
      </c>
      <c r="G256" s="106">
        <v>384</v>
      </c>
      <c r="H256" s="107">
        <f t="shared" si="18"/>
        <v>1.9032738095238095</v>
      </c>
      <c r="I256" s="91">
        <f t="shared" si="18"/>
        <v>2.3132530120481927</v>
      </c>
    </row>
    <row r="257" spans="1:9" s="95" customFormat="1" ht="10.5" hidden="1" customHeight="1" outlineLevel="2" x14ac:dyDescent="0.25">
      <c r="A257" s="104">
        <v>2009</v>
      </c>
      <c r="B257" s="105">
        <v>5</v>
      </c>
      <c r="C257" s="110">
        <f>SUM(C245:C256)/12</f>
        <v>277.16666666666669</v>
      </c>
      <c r="D257" s="106">
        <f>SUM(D245:D256)</f>
        <v>27461</v>
      </c>
      <c r="E257" s="106">
        <f>SUM(E245:E256)</f>
        <v>8910</v>
      </c>
      <c r="F257" s="106">
        <f>SUM(F245:F256)</f>
        <v>75334</v>
      </c>
      <c r="G257" s="106">
        <f>SUM(G245:G256)</f>
        <v>13801</v>
      </c>
      <c r="H257" s="107">
        <f>SUM(F257/D257)</f>
        <v>2.7433086923273007</v>
      </c>
      <c r="I257" s="91">
        <f>SUM(G257/E257)</f>
        <v>1.5489337822671156</v>
      </c>
    </row>
    <row r="258" spans="1:9" s="92" customFormat="1" ht="18" hidden="1" customHeight="1" outlineLevel="1" x14ac:dyDescent="0.25">
      <c r="A258" s="104" t="s">
        <v>12</v>
      </c>
      <c r="B258" s="105">
        <v>4</v>
      </c>
      <c r="C258" s="106">
        <v>268</v>
      </c>
      <c r="D258" s="106">
        <v>147</v>
      </c>
      <c r="E258" s="106">
        <v>22</v>
      </c>
      <c r="F258" s="106">
        <v>407</v>
      </c>
      <c r="G258" s="106">
        <v>32</v>
      </c>
      <c r="H258" s="107">
        <f t="shared" ref="H258:I269" si="19">SUM(F258/D258)</f>
        <v>2.7687074829931975</v>
      </c>
      <c r="I258" s="91">
        <f t="shared" si="19"/>
        <v>1.4545454545454546</v>
      </c>
    </row>
    <row r="259" spans="1:9" s="92" customFormat="1" ht="9.75" hidden="1" customHeight="1" outlineLevel="1" x14ac:dyDescent="0.25">
      <c r="A259" s="104" t="s">
        <v>13</v>
      </c>
      <c r="B259" s="105">
        <v>4</v>
      </c>
      <c r="C259" s="106">
        <v>268</v>
      </c>
      <c r="D259" s="106">
        <v>73</v>
      </c>
      <c r="E259" s="106">
        <v>25</v>
      </c>
      <c r="F259" s="106">
        <v>204</v>
      </c>
      <c r="G259" s="106">
        <v>51</v>
      </c>
      <c r="H259" s="107">
        <f t="shared" si="19"/>
        <v>2.7945205479452055</v>
      </c>
      <c r="I259" s="91">
        <f t="shared" si="19"/>
        <v>2.04</v>
      </c>
    </row>
    <row r="260" spans="1:9" s="92" customFormat="1" ht="9.75" hidden="1" customHeight="1" outlineLevel="1" x14ac:dyDescent="0.25">
      <c r="A260" s="104" t="s">
        <v>14</v>
      </c>
      <c r="B260" s="105">
        <v>4</v>
      </c>
      <c r="C260" s="106">
        <v>268</v>
      </c>
      <c r="D260" s="106">
        <v>302</v>
      </c>
      <c r="E260" s="106">
        <v>88</v>
      </c>
      <c r="F260" s="106">
        <v>728</v>
      </c>
      <c r="G260" s="106">
        <v>136</v>
      </c>
      <c r="H260" s="107">
        <f t="shared" si="19"/>
        <v>2.4105960264900661</v>
      </c>
      <c r="I260" s="91">
        <f t="shared" si="19"/>
        <v>1.5454545454545454</v>
      </c>
    </row>
    <row r="261" spans="1:9" s="92" customFormat="1" ht="12.95" hidden="1" customHeight="1" outlineLevel="1" x14ac:dyDescent="0.25">
      <c r="A261" s="104" t="s">
        <v>15</v>
      </c>
      <c r="B261" s="105">
        <v>5</v>
      </c>
      <c r="C261" s="106">
        <v>368</v>
      </c>
      <c r="D261" s="106">
        <v>1522</v>
      </c>
      <c r="E261" s="106">
        <v>375</v>
      </c>
      <c r="F261" s="106">
        <v>4398</v>
      </c>
      <c r="G261" s="106">
        <v>660</v>
      </c>
      <c r="H261" s="107">
        <f t="shared" si="19"/>
        <v>2.8896189224704338</v>
      </c>
      <c r="I261" s="91">
        <f t="shared" si="19"/>
        <v>1.76</v>
      </c>
    </row>
    <row r="262" spans="1:9" s="92" customFormat="1" ht="9.75" hidden="1" customHeight="1" outlineLevel="1" x14ac:dyDescent="0.25">
      <c r="A262" s="104" t="s">
        <v>16</v>
      </c>
      <c r="B262" s="105">
        <v>5</v>
      </c>
      <c r="C262" s="106">
        <v>368</v>
      </c>
      <c r="D262" s="106">
        <v>3123</v>
      </c>
      <c r="E262" s="106">
        <v>682</v>
      </c>
      <c r="F262" s="106">
        <v>10243</v>
      </c>
      <c r="G262" s="106">
        <v>1227</v>
      </c>
      <c r="H262" s="107">
        <f t="shared" si="19"/>
        <v>3.2798591098302916</v>
      </c>
      <c r="I262" s="91">
        <f t="shared" si="19"/>
        <v>1.7991202346041055</v>
      </c>
    </row>
    <row r="263" spans="1:9" s="92" customFormat="1" ht="9.75" hidden="1" customHeight="1" outlineLevel="1" x14ac:dyDescent="0.25">
      <c r="A263" s="104" t="s">
        <v>17</v>
      </c>
      <c r="B263" s="105">
        <v>5</v>
      </c>
      <c r="C263" s="106">
        <v>367</v>
      </c>
      <c r="D263" s="106">
        <v>4493</v>
      </c>
      <c r="E263" s="106">
        <v>1525</v>
      </c>
      <c r="F263" s="106">
        <v>11371</v>
      </c>
      <c r="G263" s="106">
        <v>2391</v>
      </c>
      <c r="H263" s="107">
        <f t="shared" si="19"/>
        <v>2.5308257289116405</v>
      </c>
      <c r="I263" s="91">
        <f t="shared" si="19"/>
        <v>1.5678688524590163</v>
      </c>
    </row>
    <row r="264" spans="1:9" s="92" customFormat="1" ht="12.95" hidden="1" customHeight="1" outlineLevel="1" x14ac:dyDescent="0.25">
      <c r="A264" s="104" t="s">
        <v>18</v>
      </c>
      <c r="B264" s="105">
        <v>5</v>
      </c>
      <c r="C264" s="106">
        <v>368</v>
      </c>
      <c r="D264" s="106">
        <v>9132</v>
      </c>
      <c r="E264" s="106">
        <v>3812</v>
      </c>
      <c r="F264" s="106">
        <v>22175</v>
      </c>
      <c r="G264" s="106">
        <v>6731</v>
      </c>
      <c r="H264" s="107">
        <f t="shared" si="19"/>
        <v>2.4282742006132283</v>
      </c>
      <c r="I264" s="91">
        <f t="shared" si="19"/>
        <v>1.7657397691500525</v>
      </c>
    </row>
    <row r="265" spans="1:9" s="92" customFormat="1" ht="9.75" hidden="1" customHeight="1" outlineLevel="1" x14ac:dyDescent="0.25">
      <c r="A265" s="104" t="s">
        <v>19</v>
      </c>
      <c r="B265" s="105">
        <v>5</v>
      </c>
      <c r="C265" s="106">
        <v>370</v>
      </c>
      <c r="D265" s="106">
        <v>6311</v>
      </c>
      <c r="E265" s="106">
        <v>1305</v>
      </c>
      <c r="F265" s="106">
        <v>15623</v>
      </c>
      <c r="G265" s="106">
        <v>2082</v>
      </c>
      <c r="H265" s="107">
        <f t="shared" si="19"/>
        <v>2.4755189351925209</v>
      </c>
      <c r="I265" s="91">
        <f t="shared" si="19"/>
        <v>1.5954022988505747</v>
      </c>
    </row>
    <row r="266" spans="1:9" s="92" customFormat="1" ht="9.75" hidden="1" customHeight="1" outlineLevel="1" x14ac:dyDescent="0.25">
      <c r="A266" s="104" t="s">
        <v>20</v>
      </c>
      <c r="B266" s="105">
        <v>5</v>
      </c>
      <c r="C266" s="106">
        <v>370</v>
      </c>
      <c r="D266" s="106">
        <v>1792</v>
      </c>
      <c r="E266" s="106">
        <v>258</v>
      </c>
      <c r="F266" s="106">
        <v>3963</v>
      </c>
      <c r="G266" s="106">
        <v>382</v>
      </c>
      <c r="H266" s="107">
        <f t="shared" si="19"/>
        <v>2.2114955357142856</v>
      </c>
      <c r="I266" s="91">
        <f t="shared" si="19"/>
        <v>1.4806201550387597</v>
      </c>
    </row>
    <row r="267" spans="1:9" s="92" customFormat="1" ht="12.95" hidden="1" customHeight="1" outlineLevel="1" x14ac:dyDescent="0.25">
      <c r="A267" s="104" t="s">
        <v>21</v>
      </c>
      <c r="B267" s="105">
        <v>4</v>
      </c>
      <c r="C267" s="106">
        <v>268</v>
      </c>
      <c r="D267" s="106">
        <v>963</v>
      </c>
      <c r="E267" s="106">
        <v>106</v>
      </c>
      <c r="F267" s="106">
        <v>2257</v>
      </c>
      <c r="G267" s="106">
        <v>182</v>
      </c>
      <c r="H267" s="107">
        <f t="shared" si="19"/>
        <v>2.3437175493250257</v>
      </c>
      <c r="I267" s="91">
        <f t="shared" si="19"/>
        <v>1.7169811320754718</v>
      </c>
    </row>
    <row r="268" spans="1:9" s="92" customFormat="1" ht="9.75" hidden="1" customHeight="1" outlineLevel="1" x14ac:dyDescent="0.25">
      <c r="A268" s="104" t="s">
        <v>22</v>
      </c>
      <c r="B268" s="105">
        <v>4</v>
      </c>
      <c r="C268" s="106">
        <v>268</v>
      </c>
      <c r="D268" s="106">
        <v>327</v>
      </c>
      <c r="E268" s="106">
        <v>33</v>
      </c>
      <c r="F268" s="106">
        <v>839</v>
      </c>
      <c r="G268" s="106">
        <v>65</v>
      </c>
      <c r="H268" s="107">
        <f t="shared" si="19"/>
        <v>2.5657492354740059</v>
      </c>
      <c r="I268" s="91">
        <f t="shared" si="19"/>
        <v>1.9696969696969697</v>
      </c>
    </row>
    <row r="269" spans="1:9" s="92" customFormat="1" ht="9.75" hidden="1" customHeight="1" outlineLevel="1" x14ac:dyDescent="0.25">
      <c r="A269" s="104" t="s">
        <v>23</v>
      </c>
      <c r="B269" s="105">
        <v>4</v>
      </c>
      <c r="C269" s="106">
        <v>268</v>
      </c>
      <c r="D269" s="106">
        <v>296</v>
      </c>
      <c r="E269" s="106">
        <v>24</v>
      </c>
      <c r="F269" s="106">
        <v>742</v>
      </c>
      <c r="G269" s="106">
        <v>58</v>
      </c>
      <c r="H269" s="107">
        <f t="shared" si="19"/>
        <v>2.5067567567567566</v>
      </c>
      <c r="I269" s="91">
        <f t="shared" si="19"/>
        <v>2.4166666666666665</v>
      </c>
    </row>
    <row r="270" spans="1:9" s="92" customFormat="1" ht="18" customHeight="1" collapsed="1" x14ac:dyDescent="0.25">
      <c r="A270" s="104">
        <v>2010</v>
      </c>
      <c r="B270" s="105">
        <f>SUM(B258:B269)/12</f>
        <v>4.5</v>
      </c>
      <c r="C270" s="106">
        <f>SUM(C258:C269)/12</f>
        <v>318.25</v>
      </c>
      <c r="D270" s="106">
        <f>SUM(D258:D269)</f>
        <v>28481</v>
      </c>
      <c r="E270" s="106">
        <f>SUM(E258:E269)</f>
        <v>8255</v>
      </c>
      <c r="F270" s="106">
        <f>SUM(F258:F269)</f>
        <v>72950</v>
      </c>
      <c r="G270" s="106">
        <f>SUM(G258:G269)</f>
        <v>13997</v>
      </c>
      <c r="H270" s="107">
        <f>SUM(F270/D270)</f>
        <v>2.5613566939363084</v>
      </c>
      <c r="I270" s="91">
        <f>SUM(G270/E270)</f>
        <v>1.6955784373107208</v>
      </c>
    </row>
    <row r="271" spans="1:9" s="92" customFormat="1" ht="18" hidden="1" customHeight="1" outlineLevel="1" x14ac:dyDescent="0.25">
      <c r="A271" s="104" t="s">
        <v>12</v>
      </c>
      <c r="B271" s="105">
        <v>4</v>
      </c>
      <c r="C271" s="106">
        <v>268</v>
      </c>
      <c r="D271" s="106">
        <v>180</v>
      </c>
      <c r="E271" s="106">
        <v>0</v>
      </c>
      <c r="F271" s="106">
        <v>494</v>
      </c>
      <c r="G271" s="106">
        <v>0</v>
      </c>
      <c r="H271" s="107">
        <f t="shared" ref="H271:I282" si="20">SUM(F271/D271)</f>
        <v>2.7444444444444445</v>
      </c>
      <c r="I271" s="91" t="s">
        <v>34</v>
      </c>
    </row>
    <row r="272" spans="1:9" s="92" customFormat="1" ht="9.75" hidden="1" customHeight="1" outlineLevel="1" x14ac:dyDescent="0.25">
      <c r="A272" s="104" t="s">
        <v>13</v>
      </c>
      <c r="B272" s="105">
        <v>4</v>
      </c>
      <c r="C272" s="106">
        <v>268</v>
      </c>
      <c r="D272" s="106">
        <v>112</v>
      </c>
      <c r="E272" s="106">
        <v>0</v>
      </c>
      <c r="F272" s="106">
        <v>297</v>
      </c>
      <c r="G272" s="106">
        <v>0</v>
      </c>
      <c r="H272" s="107">
        <f t="shared" si="20"/>
        <v>2.6517857142857144</v>
      </c>
      <c r="I272" s="91" t="s">
        <v>34</v>
      </c>
    </row>
    <row r="273" spans="1:9" s="92" customFormat="1" ht="9.75" hidden="1" customHeight="1" outlineLevel="1" x14ac:dyDescent="0.25">
      <c r="A273" s="104" t="s">
        <v>14</v>
      </c>
      <c r="B273" s="105">
        <v>4</v>
      </c>
      <c r="C273" s="106">
        <v>268</v>
      </c>
      <c r="D273" s="106">
        <v>379</v>
      </c>
      <c r="E273" s="106">
        <v>5</v>
      </c>
      <c r="F273" s="106">
        <v>927</v>
      </c>
      <c r="G273" s="106">
        <v>5</v>
      </c>
      <c r="H273" s="107">
        <f t="shared" si="20"/>
        <v>2.445910290237467</v>
      </c>
      <c r="I273" s="91">
        <f t="shared" si="20"/>
        <v>1</v>
      </c>
    </row>
    <row r="274" spans="1:9" s="92" customFormat="1" ht="12.95" hidden="1" customHeight="1" outlineLevel="1" x14ac:dyDescent="0.25">
      <c r="A274" s="104" t="s">
        <v>15</v>
      </c>
      <c r="B274" s="105">
        <v>5</v>
      </c>
      <c r="C274" s="106">
        <v>359</v>
      </c>
      <c r="D274" s="106">
        <v>2392</v>
      </c>
      <c r="E274" s="106">
        <v>378</v>
      </c>
      <c r="F274" s="106">
        <v>6140</v>
      </c>
      <c r="G274" s="106">
        <v>663</v>
      </c>
      <c r="H274" s="107">
        <f t="shared" si="20"/>
        <v>2.5668896321070234</v>
      </c>
      <c r="I274" s="91">
        <f t="shared" si="20"/>
        <v>1.753968253968254</v>
      </c>
    </row>
    <row r="275" spans="1:9" s="92" customFormat="1" ht="9.75" hidden="1" customHeight="1" outlineLevel="1" x14ac:dyDescent="0.25">
      <c r="A275" s="104" t="s">
        <v>16</v>
      </c>
      <c r="B275" s="105">
        <v>5</v>
      </c>
      <c r="C275" s="106">
        <v>361</v>
      </c>
      <c r="D275" s="106">
        <v>4446</v>
      </c>
      <c r="E275" s="106">
        <v>756</v>
      </c>
      <c r="F275" s="106">
        <v>13490</v>
      </c>
      <c r="G275" s="106">
        <v>1372</v>
      </c>
      <c r="H275" s="107">
        <f t="shared" si="20"/>
        <v>3.0341880341880341</v>
      </c>
      <c r="I275" s="91">
        <f t="shared" si="20"/>
        <v>1.8148148148148149</v>
      </c>
    </row>
    <row r="276" spans="1:9" s="92" customFormat="1" ht="9.75" hidden="1" customHeight="1" outlineLevel="1" x14ac:dyDescent="0.25">
      <c r="A276" s="104" t="s">
        <v>17</v>
      </c>
      <c r="B276" s="105">
        <v>5</v>
      </c>
      <c r="C276" s="106">
        <v>361</v>
      </c>
      <c r="D276" s="106">
        <v>5406</v>
      </c>
      <c r="E276" s="106">
        <v>1579</v>
      </c>
      <c r="F276" s="106">
        <v>14565</v>
      </c>
      <c r="G276" s="106">
        <v>2515</v>
      </c>
      <c r="H276" s="107">
        <f t="shared" si="20"/>
        <v>2.6942286348501665</v>
      </c>
      <c r="I276" s="91">
        <f t="shared" si="20"/>
        <v>1.5927802406586447</v>
      </c>
    </row>
    <row r="277" spans="1:9" s="92" customFormat="1" ht="12.95" hidden="1" customHeight="1" outlineLevel="1" x14ac:dyDescent="0.25">
      <c r="A277" s="104" t="s">
        <v>18</v>
      </c>
      <c r="B277" s="105">
        <v>5</v>
      </c>
      <c r="C277" s="106">
        <v>361</v>
      </c>
      <c r="D277" s="106">
        <v>7725</v>
      </c>
      <c r="E277" s="106">
        <v>3655</v>
      </c>
      <c r="F277" s="106">
        <v>20258</v>
      </c>
      <c r="G277" s="106">
        <v>5591</v>
      </c>
      <c r="H277" s="107">
        <f t="shared" si="20"/>
        <v>2.6223948220064726</v>
      </c>
      <c r="I277" s="91">
        <f t="shared" si="20"/>
        <v>1.5296853625170999</v>
      </c>
    </row>
    <row r="278" spans="1:9" s="92" customFormat="1" ht="9.75" hidden="1" customHeight="1" outlineLevel="1" x14ac:dyDescent="0.25">
      <c r="A278" s="104" t="s">
        <v>19</v>
      </c>
      <c r="B278" s="105">
        <v>5</v>
      </c>
      <c r="C278" s="106">
        <v>362</v>
      </c>
      <c r="D278" s="106">
        <v>4904</v>
      </c>
      <c r="E278" s="106">
        <v>1049</v>
      </c>
      <c r="F278" s="106">
        <v>15052</v>
      </c>
      <c r="G278" s="106">
        <v>2224</v>
      </c>
      <c r="H278" s="107">
        <f t="shared" si="20"/>
        <v>3.0693311582381728</v>
      </c>
      <c r="I278" s="91">
        <f t="shared" si="20"/>
        <v>2.1201143946615826</v>
      </c>
    </row>
    <row r="279" spans="1:9" s="92" customFormat="1" ht="9.75" hidden="1" customHeight="1" outlineLevel="1" x14ac:dyDescent="0.25">
      <c r="A279" s="104" t="s">
        <v>20</v>
      </c>
      <c r="B279" s="105">
        <v>5</v>
      </c>
      <c r="C279" s="106">
        <v>362</v>
      </c>
      <c r="D279" s="106">
        <v>3683</v>
      </c>
      <c r="E279" s="106">
        <v>1020</v>
      </c>
      <c r="F279" s="106">
        <v>11044</v>
      </c>
      <c r="G279" s="106">
        <v>1918</v>
      </c>
      <c r="H279" s="107">
        <f t="shared" si="20"/>
        <v>2.9986424110779257</v>
      </c>
      <c r="I279" s="91">
        <f t="shared" si="20"/>
        <v>1.8803921568627451</v>
      </c>
    </row>
    <row r="280" spans="1:9" s="92" customFormat="1" ht="12.95" hidden="1" customHeight="1" outlineLevel="1" x14ac:dyDescent="0.25">
      <c r="A280" s="104" t="s">
        <v>21</v>
      </c>
      <c r="B280" s="105">
        <v>4</v>
      </c>
      <c r="C280" s="106">
        <v>239</v>
      </c>
      <c r="D280" s="106">
        <v>1765</v>
      </c>
      <c r="E280" s="106">
        <v>363</v>
      </c>
      <c r="F280" s="106">
        <v>3907</v>
      </c>
      <c r="G280" s="106">
        <v>540</v>
      </c>
      <c r="H280" s="107">
        <f t="shared" si="20"/>
        <v>2.213597733711048</v>
      </c>
      <c r="I280" s="91">
        <f t="shared" si="20"/>
        <v>1.4876033057851239</v>
      </c>
    </row>
    <row r="281" spans="1:9" s="92" customFormat="1" ht="9.75" hidden="1" customHeight="1" outlineLevel="1" x14ac:dyDescent="0.25">
      <c r="A281" s="104" t="s">
        <v>22</v>
      </c>
      <c r="B281" s="105">
        <v>3</v>
      </c>
      <c r="C281" s="106">
        <v>219</v>
      </c>
      <c r="D281" s="106">
        <v>328</v>
      </c>
      <c r="E281" s="106">
        <v>4</v>
      </c>
      <c r="F281" s="106">
        <v>845</v>
      </c>
      <c r="G281" s="106">
        <v>4</v>
      </c>
      <c r="H281" s="107">
        <f t="shared" si="20"/>
        <v>2.5762195121951219</v>
      </c>
      <c r="I281" s="91">
        <f t="shared" si="20"/>
        <v>1</v>
      </c>
    </row>
    <row r="282" spans="1:9" s="92" customFormat="1" ht="9.75" hidden="1" customHeight="1" outlineLevel="1" x14ac:dyDescent="0.25">
      <c r="A282" s="104" t="s">
        <v>23</v>
      </c>
      <c r="B282" s="105">
        <v>3</v>
      </c>
      <c r="C282" s="106">
        <v>219</v>
      </c>
      <c r="D282" s="106">
        <v>377</v>
      </c>
      <c r="E282" s="106">
        <v>144</v>
      </c>
      <c r="F282" s="106">
        <v>929</v>
      </c>
      <c r="G282" s="106">
        <v>315</v>
      </c>
      <c r="H282" s="107">
        <f t="shared" si="20"/>
        <v>2.4641909814323606</v>
      </c>
      <c r="I282" s="91">
        <f t="shared" si="20"/>
        <v>2.1875</v>
      </c>
    </row>
    <row r="283" spans="1:9" s="95" customFormat="1" ht="12" hidden="1" customHeight="1" outlineLevel="2" collapsed="1" x14ac:dyDescent="0.25">
      <c r="A283" s="104">
        <v>2011</v>
      </c>
      <c r="B283" s="105">
        <v>5</v>
      </c>
      <c r="C283" s="110">
        <f>SUM(C271:C282)/12</f>
        <v>303.91666666666669</v>
      </c>
      <c r="D283" s="106">
        <f>SUM(D271:D282)</f>
        <v>31697</v>
      </c>
      <c r="E283" s="106">
        <f>SUM(E271:E282)</f>
        <v>8953</v>
      </c>
      <c r="F283" s="106">
        <f>SUM(F271:F282)</f>
        <v>87948</v>
      </c>
      <c r="G283" s="106">
        <f>SUM(G271:G282)</f>
        <v>15147</v>
      </c>
      <c r="H283" s="107">
        <f>SUM(F283/D283)</f>
        <v>2.774647442975676</v>
      </c>
      <c r="I283" s="91">
        <f>SUM(G283/E283)</f>
        <v>1.6918351390595332</v>
      </c>
    </row>
    <row r="284" spans="1:9" s="92" customFormat="1" ht="18" hidden="1" customHeight="1" outlineLevel="3" x14ac:dyDescent="0.25">
      <c r="A284" s="104" t="s">
        <v>12</v>
      </c>
      <c r="B284" s="105">
        <v>3</v>
      </c>
      <c r="C284" s="106">
        <v>219</v>
      </c>
      <c r="D284" s="106">
        <v>113</v>
      </c>
      <c r="E284" s="106">
        <v>20</v>
      </c>
      <c r="F284" s="106">
        <v>322</v>
      </c>
      <c r="G284" s="106">
        <v>34</v>
      </c>
      <c r="H284" s="107">
        <f t="shared" ref="H284:I295" si="21">SUM(F284/D284)</f>
        <v>2.8495575221238938</v>
      </c>
      <c r="I284" s="91">
        <f t="shared" si="21"/>
        <v>1.7</v>
      </c>
    </row>
    <row r="285" spans="1:9" s="92" customFormat="1" ht="9.75" hidden="1" customHeight="1" outlineLevel="3" x14ac:dyDescent="0.25">
      <c r="A285" s="104" t="s">
        <v>13</v>
      </c>
      <c r="B285" s="105">
        <v>3</v>
      </c>
      <c r="C285" s="106">
        <v>219</v>
      </c>
      <c r="D285" s="106">
        <v>186</v>
      </c>
      <c r="E285" s="106">
        <v>30</v>
      </c>
      <c r="F285" s="106">
        <v>506</v>
      </c>
      <c r="G285" s="106">
        <v>48</v>
      </c>
      <c r="H285" s="107">
        <f t="shared" si="21"/>
        <v>2.7204301075268815</v>
      </c>
      <c r="I285" s="91">
        <f t="shared" si="21"/>
        <v>1.6</v>
      </c>
    </row>
    <row r="286" spans="1:9" s="92" customFormat="1" ht="9.75" hidden="1" customHeight="1" outlineLevel="3" x14ac:dyDescent="0.25">
      <c r="A286" s="104" t="s">
        <v>14</v>
      </c>
      <c r="B286" s="105">
        <v>3</v>
      </c>
      <c r="C286" s="106">
        <v>219</v>
      </c>
      <c r="D286" s="106">
        <v>357</v>
      </c>
      <c r="E286" s="106">
        <v>74</v>
      </c>
      <c r="F286" s="106">
        <v>893</v>
      </c>
      <c r="G286" s="106">
        <v>142</v>
      </c>
      <c r="H286" s="107">
        <f t="shared" si="21"/>
        <v>2.5014005602240896</v>
      </c>
      <c r="I286" s="91">
        <f t="shared" si="21"/>
        <v>1.9189189189189189</v>
      </c>
    </row>
    <row r="287" spans="1:9" s="92" customFormat="1" ht="12.95" hidden="1" customHeight="1" outlineLevel="3" x14ac:dyDescent="0.25">
      <c r="A287" s="104" t="s">
        <v>15</v>
      </c>
      <c r="B287" s="105">
        <v>5</v>
      </c>
      <c r="C287" s="106">
        <v>340</v>
      </c>
      <c r="D287" s="106">
        <v>1855</v>
      </c>
      <c r="E287" s="106">
        <v>458</v>
      </c>
      <c r="F287" s="106">
        <v>4353</v>
      </c>
      <c r="G287" s="106">
        <v>819</v>
      </c>
      <c r="H287" s="107">
        <f t="shared" si="21"/>
        <v>2.3466307277628031</v>
      </c>
      <c r="I287" s="91">
        <f t="shared" si="21"/>
        <v>1.7882096069868996</v>
      </c>
    </row>
    <row r="288" spans="1:9" s="92" customFormat="1" ht="9.75" hidden="1" customHeight="1" outlineLevel="3" x14ac:dyDescent="0.25">
      <c r="A288" s="104" t="s">
        <v>16</v>
      </c>
      <c r="B288" s="105">
        <v>5</v>
      </c>
      <c r="C288" s="106">
        <v>332</v>
      </c>
      <c r="D288" s="106">
        <v>3610</v>
      </c>
      <c r="E288" s="106">
        <v>853</v>
      </c>
      <c r="F288" s="106">
        <v>9244</v>
      </c>
      <c r="G288" s="106">
        <v>1519</v>
      </c>
      <c r="H288" s="107">
        <f t="shared" si="21"/>
        <v>2.5606648199445985</v>
      </c>
      <c r="I288" s="91">
        <f t="shared" si="21"/>
        <v>1.7807737397420869</v>
      </c>
    </row>
    <row r="289" spans="1:9" s="92" customFormat="1" ht="9.75" hidden="1" customHeight="1" outlineLevel="3" x14ac:dyDescent="0.25">
      <c r="A289" s="104" t="s">
        <v>17</v>
      </c>
      <c r="B289" s="105">
        <v>5</v>
      </c>
      <c r="C289" s="106">
        <v>361</v>
      </c>
      <c r="D289" s="106">
        <v>3408</v>
      </c>
      <c r="E289" s="106">
        <v>849</v>
      </c>
      <c r="F289" s="106">
        <v>9809</v>
      </c>
      <c r="G289" s="106">
        <v>1637</v>
      </c>
      <c r="H289" s="107">
        <f t="shared" si="21"/>
        <v>2.8782276995305165</v>
      </c>
      <c r="I289" s="91">
        <f t="shared" si="21"/>
        <v>1.9281507656065959</v>
      </c>
    </row>
    <row r="290" spans="1:9" s="92" customFormat="1" ht="12.95" hidden="1" customHeight="1" outlineLevel="3" x14ac:dyDescent="0.25">
      <c r="A290" s="104" t="s">
        <v>18</v>
      </c>
      <c r="B290" s="105">
        <v>5</v>
      </c>
      <c r="C290" s="106">
        <v>381</v>
      </c>
      <c r="D290" s="106">
        <v>4314</v>
      </c>
      <c r="E290" s="106">
        <v>1069</v>
      </c>
      <c r="F290" s="106">
        <v>14571</v>
      </c>
      <c r="G290" s="106">
        <v>2579</v>
      </c>
      <c r="H290" s="107">
        <f t="shared" si="21"/>
        <v>3.3776077885952711</v>
      </c>
      <c r="I290" s="91">
        <f t="shared" si="21"/>
        <v>2.4125350795135643</v>
      </c>
    </row>
    <row r="291" spans="1:9" s="92" customFormat="1" ht="9.75" hidden="1" customHeight="1" outlineLevel="3" x14ac:dyDescent="0.25">
      <c r="A291" s="104" t="s">
        <v>19</v>
      </c>
      <c r="B291" s="105">
        <v>5</v>
      </c>
      <c r="C291" s="106">
        <v>381</v>
      </c>
      <c r="D291" s="106">
        <v>5287</v>
      </c>
      <c r="E291" s="106">
        <v>805</v>
      </c>
      <c r="F291" s="106">
        <v>14753</v>
      </c>
      <c r="G291" s="106">
        <v>1621</v>
      </c>
      <c r="H291" s="107">
        <f t="shared" si="21"/>
        <v>2.7904293550217516</v>
      </c>
      <c r="I291" s="91">
        <f t="shared" si="21"/>
        <v>2.013664596273292</v>
      </c>
    </row>
    <row r="292" spans="1:9" s="92" customFormat="1" ht="9.75" hidden="1" customHeight="1" outlineLevel="3" x14ac:dyDescent="0.25">
      <c r="A292" s="104" t="s">
        <v>20</v>
      </c>
      <c r="B292" s="105">
        <v>5</v>
      </c>
      <c r="C292" s="106">
        <v>381</v>
      </c>
      <c r="D292" s="106">
        <v>2798</v>
      </c>
      <c r="E292" s="106">
        <v>535</v>
      </c>
      <c r="F292" s="106">
        <v>7263</v>
      </c>
      <c r="G292" s="106">
        <v>901</v>
      </c>
      <c r="H292" s="107">
        <f t="shared" si="21"/>
        <v>2.59578270192995</v>
      </c>
      <c r="I292" s="91">
        <f t="shared" si="21"/>
        <v>1.6841121495327103</v>
      </c>
    </row>
    <row r="293" spans="1:9" s="92" customFormat="1" ht="12.95" hidden="1" customHeight="1" outlineLevel="3" x14ac:dyDescent="0.25">
      <c r="A293" s="104" t="s">
        <v>21</v>
      </c>
      <c r="B293" s="105">
        <v>4</v>
      </c>
      <c r="C293" s="106">
        <v>259</v>
      </c>
      <c r="D293" s="106">
        <v>1287</v>
      </c>
      <c r="E293" s="106">
        <v>324</v>
      </c>
      <c r="F293" s="106">
        <v>2911</v>
      </c>
      <c r="G293" s="106">
        <v>546</v>
      </c>
      <c r="H293" s="107">
        <f t="shared" si="21"/>
        <v>2.261849261849262</v>
      </c>
      <c r="I293" s="91">
        <f t="shared" si="21"/>
        <v>1.6851851851851851</v>
      </c>
    </row>
    <row r="294" spans="1:9" s="92" customFormat="1" ht="9.75" hidden="1" customHeight="1" outlineLevel="3" x14ac:dyDescent="0.25">
      <c r="A294" s="104" t="s">
        <v>22</v>
      </c>
      <c r="B294" s="105">
        <v>3</v>
      </c>
      <c r="C294" s="106">
        <v>219</v>
      </c>
      <c r="D294" s="106">
        <v>287</v>
      </c>
      <c r="E294" s="106">
        <v>80</v>
      </c>
      <c r="F294" s="106">
        <v>693</v>
      </c>
      <c r="G294" s="106">
        <v>177</v>
      </c>
      <c r="H294" s="107">
        <f t="shared" si="21"/>
        <v>2.4146341463414633</v>
      </c>
      <c r="I294" s="91">
        <f t="shared" si="21"/>
        <v>2.2124999999999999</v>
      </c>
    </row>
    <row r="295" spans="1:9" s="92" customFormat="1" ht="9.75" hidden="1" customHeight="1" outlineLevel="3" x14ac:dyDescent="0.25">
      <c r="A295" s="104" t="s">
        <v>23</v>
      </c>
      <c r="B295" s="105">
        <v>3</v>
      </c>
      <c r="C295" s="106">
        <v>219</v>
      </c>
      <c r="D295" s="106">
        <v>434</v>
      </c>
      <c r="E295" s="106">
        <v>212</v>
      </c>
      <c r="F295" s="106">
        <v>1236</v>
      </c>
      <c r="G295" s="106">
        <v>549</v>
      </c>
      <c r="H295" s="107">
        <f t="shared" si="21"/>
        <v>2.8479262672811059</v>
      </c>
      <c r="I295" s="91">
        <f t="shared" si="21"/>
        <v>2.5896226415094339</v>
      </c>
    </row>
    <row r="296" spans="1:9" s="95" customFormat="1" ht="12" hidden="1" customHeight="1" outlineLevel="2" x14ac:dyDescent="0.25">
      <c r="A296" s="104">
        <v>2012</v>
      </c>
      <c r="B296" s="105">
        <v>5</v>
      </c>
      <c r="C296" s="110">
        <f>SUM(C284:C295)/12</f>
        <v>294.16666666666669</v>
      </c>
      <c r="D296" s="106">
        <f>SUM(D284:D295)</f>
        <v>23936</v>
      </c>
      <c r="E296" s="106">
        <f>SUM(E284:E295)</f>
        <v>5309</v>
      </c>
      <c r="F296" s="106">
        <f>SUM(F284:F295)</f>
        <v>66554</v>
      </c>
      <c r="G296" s="106">
        <f>SUM(G284:G295)</f>
        <v>10572</v>
      </c>
      <c r="H296" s="107">
        <f>SUM(F296/D296)</f>
        <v>2.7804979946524062</v>
      </c>
      <c r="I296" s="91">
        <f>SUM(G296/E296)</f>
        <v>1.9913354680730835</v>
      </c>
    </row>
    <row r="297" spans="1:9" s="92" customFormat="1" ht="18" hidden="1" customHeight="1" outlineLevel="3" x14ac:dyDescent="0.25">
      <c r="A297" s="104" t="s">
        <v>12</v>
      </c>
      <c r="B297" s="105">
        <v>3</v>
      </c>
      <c r="C297" s="106">
        <v>219</v>
      </c>
      <c r="D297" s="106">
        <v>210</v>
      </c>
      <c r="E297" s="106">
        <f>32+1</f>
        <v>33</v>
      </c>
      <c r="F297" s="106">
        <v>602</v>
      </c>
      <c r="G297" s="106">
        <f>61+1</f>
        <v>62</v>
      </c>
      <c r="H297" s="107">
        <f t="shared" ref="H297:I308" si="22">SUM(F297/D297)</f>
        <v>2.8666666666666667</v>
      </c>
      <c r="I297" s="91">
        <f t="shared" si="22"/>
        <v>1.8787878787878789</v>
      </c>
    </row>
    <row r="298" spans="1:9" s="92" customFormat="1" ht="9.75" hidden="1" customHeight="1" outlineLevel="3" x14ac:dyDescent="0.25">
      <c r="A298" s="104" t="s">
        <v>13</v>
      </c>
      <c r="B298" s="105">
        <v>3</v>
      </c>
      <c r="C298" s="106">
        <v>219</v>
      </c>
      <c r="D298" s="106">
        <v>110</v>
      </c>
      <c r="E298" s="106">
        <f>24+3</f>
        <v>27</v>
      </c>
      <c r="F298" s="106">
        <v>357</v>
      </c>
      <c r="G298" s="106">
        <f>53+3</f>
        <v>56</v>
      </c>
      <c r="H298" s="107">
        <f t="shared" si="22"/>
        <v>3.2454545454545456</v>
      </c>
      <c r="I298" s="91">
        <f t="shared" si="22"/>
        <v>2.074074074074074</v>
      </c>
    </row>
    <row r="299" spans="1:9" s="92" customFormat="1" ht="9.75" hidden="1" customHeight="1" outlineLevel="3" x14ac:dyDescent="0.25">
      <c r="A299" s="104" t="s">
        <v>14</v>
      </c>
      <c r="B299" s="105">
        <v>3</v>
      </c>
      <c r="C299" s="106">
        <v>219</v>
      </c>
      <c r="D299" s="106">
        <v>197</v>
      </c>
      <c r="E299" s="106">
        <f>46+4</f>
        <v>50</v>
      </c>
      <c r="F299" s="106">
        <v>516</v>
      </c>
      <c r="G299" s="106">
        <f>92+8</f>
        <v>100</v>
      </c>
      <c r="H299" s="107">
        <f t="shared" si="22"/>
        <v>2.6192893401015227</v>
      </c>
      <c r="I299" s="91">
        <f t="shared" si="22"/>
        <v>2</v>
      </c>
    </row>
    <row r="300" spans="1:9" s="92" customFormat="1" ht="12.95" hidden="1" customHeight="1" outlineLevel="3" x14ac:dyDescent="0.25">
      <c r="A300" s="104" t="s">
        <v>15</v>
      </c>
      <c r="B300" s="105">
        <v>5</v>
      </c>
      <c r="C300" s="106">
        <v>386</v>
      </c>
      <c r="D300" s="106">
        <v>1542</v>
      </c>
      <c r="E300" s="106">
        <f>483+3</f>
        <v>486</v>
      </c>
      <c r="F300" s="106">
        <v>3341</v>
      </c>
      <c r="G300" s="106">
        <f>780+7</f>
        <v>787</v>
      </c>
      <c r="H300" s="107">
        <f t="shared" si="22"/>
        <v>2.1666666666666665</v>
      </c>
      <c r="I300" s="91">
        <f t="shared" si="22"/>
        <v>1.6193415637860082</v>
      </c>
    </row>
    <row r="301" spans="1:9" s="92" customFormat="1" ht="9.75" hidden="1" customHeight="1" outlineLevel="3" x14ac:dyDescent="0.25">
      <c r="A301" s="104" t="s">
        <v>16</v>
      </c>
      <c r="B301" s="105">
        <v>5</v>
      </c>
      <c r="C301" s="106">
        <v>394</v>
      </c>
      <c r="D301" s="106">
        <v>4292</v>
      </c>
      <c r="E301" s="106">
        <f>719+78</f>
        <v>797</v>
      </c>
      <c r="F301" s="106">
        <v>11126</v>
      </c>
      <c r="G301" s="106">
        <f>1239+214</f>
        <v>1453</v>
      </c>
      <c r="H301" s="107">
        <f t="shared" si="22"/>
        <v>2.592264678471575</v>
      </c>
      <c r="I301" s="91">
        <f t="shared" si="22"/>
        <v>1.823086574654956</v>
      </c>
    </row>
    <row r="302" spans="1:9" s="92" customFormat="1" ht="9.75" hidden="1" customHeight="1" outlineLevel="3" x14ac:dyDescent="0.25">
      <c r="A302" s="104" t="s">
        <v>17</v>
      </c>
      <c r="B302" s="105">
        <v>5</v>
      </c>
      <c r="C302" s="106">
        <v>394</v>
      </c>
      <c r="D302" s="106">
        <v>4866</v>
      </c>
      <c r="E302" s="106">
        <f>966+169</f>
        <v>1135</v>
      </c>
      <c r="F302" s="106">
        <v>15012</v>
      </c>
      <c r="G302" s="106">
        <f>1761+577</f>
        <v>2338</v>
      </c>
      <c r="H302" s="107">
        <f t="shared" si="22"/>
        <v>3.0850801479654746</v>
      </c>
      <c r="I302" s="91">
        <f t="shared" si="22"/>
        <v>2.0599118942731276</v>
      </c>
    </row>
    <row r="303" spans="1:9" s="92" customFormat="1" ht="12.95" hidden="1" customHeight="1" outlineLevel="3" x14ac:dyDescent="0.25">
      <c r="A303" s="104" t="s">
        <v>18</v>
      </c>
      <c r="B303" s="105">
        <v>5</v>
      </c>
      <c r="C303" s="106">
        <v>377</v>
      </c>
      <c r="D303" s="106">
        <v>7616</v>
      </c>
      <c r="E303" s="106">
        <f>1050+395</f>
        <v>1445</v>
      </c>
      <c r="F303" s="106">
        <v>21946</v>
      </c>
      <c r="G303" s="106">
        <f>2029+1276</f>
        <v>3305</v>
      </c>
      <c r="H303" s="107">
        <f t="shared" si="22"/>
        <v>2.88156512605042</v>
      </c>
      <c r="I303" s="91">
        <f t="shared" si="22"/>
        <v>2.2871972318339102</v>
      </c>
    </row>
    <row r="304" spans="1:9" s="92" customFormat="1" ht="9.75" hidden="1" customHeight="1" outlineLevel="3" x14ac:dyDescent="0.25">
      <c r="A304" s="104" t="s">
        <v>19</v>
      </c>
      <c r="B304" s="105">
        <v>5</v>
      </c>
      <c r="C304" s="106">
        <v>377</v>
      </c>
      <c r="D304" s="106">
        <v>5093</v>
      </c>
      <c r="E304" s="106">
        <f>838+358</f>
        <v>1196</v>
      </c>
      <c r="F304" s="106">
        <v>18115</v>
      </c>
      <c r="G304" s="106">
        <f>1726+1212</f>
        <v>2938</v>
      </c>
      <c r="H304" s="107">
        <f t="shared" si="22"/>
        <v>3.5568427253092478</v>
      </c>
      <c r="I304" s="91">
        <f t="shared" si="22"/>
        <v>2.4565217391304346</v>
      </c>
    </row>
    <row r="305" spans="1:9" s="92" customFormat="1" ht="9.75" hidden="1" customHeight="1" outlineLevel="3" x14ac:dyDescent="0.25">
      <c r="A305" s="104" t="s">
        <v>20</v>
      </c>
      <c r="B305" s="105">
        <v>5</v>
      </c>
      <c r="C305" s="106">
        <v>377</v>
      </c>
      <c r="D305" s="106">
        <v>2718</v>
      </c>
      <c r="E305" s="106">
        <f>602+75</f>
        <v>677</v>
      </c>
      <c r="F305" s="106">
        <v>7406</v>
      </c>
      <c r="G305" s="106">
        <f>1015+288</f>
        <v>1303</v>
      </c>
      <c r="H305" s="107">
        <f t="shared" si="22"/>
        <v>2.7247976453274467</v>
      </c>
      <c r="I305" s="91">
        <f t="shared" si="22"/>
        <v>1.9246676514032497</v>
      </c>
    </row>
    <row r="306" spans="1:9" s="92" customFormat="1" ht="12.95" hidden="1" customHeight="1" outlineLevel="3" x14ac:dyDescent="0.25">
      <c r="A306" s="104" t="s">
        <v>21</v>
      </c>
      <c r="B306" s="105">
        <v>4</v>
      </c>
      <c r="C306" s="106">
        <v>259</v>
      </c>
      <c r="D306" s="106">
        <v>1865</v>
      </c>
      <c r="E306" s="106">
        <f>449+4</f>
        <v>453</v>
      </c>
      <c r="F306" s="106">
        <v>4353</v>
      </c>
      <c r="G306" s="106">
        <f>762+16</f>
        <v>778</v>
      </c>
      <c r="H306" s="107">
        <f t="shared" si="22"/>
        <v>2.334048257372654</v>
      </c>
      <c r="I306" s="91">
        <f t="shared" si="22"/>
        <v>1.7174392935982339</v>
      </c>
    </row>
    <row r="307" spans="1:9" s="92" customFormat="1" ht="9.75" hidden="1" customHeight="1" outlineLevel="3" x14ac:dyDescent="0.25">
      <c r="A307" s="104" t="s">
        <v>22</v>
      </c>
      <c r="B307" s="105">
        <v>3</v>
      </c>
      <c r="C307" s="106">
        <v>219</v>
      </c>
      <c r="D307" s="106">
        <v>338</v>
      </c>
      <c r="E307" s="106">
        <f>84+5</f>
        <v>89</v>
      </c>
      <c r="F307" s="106">
        <v>813</v>
      </c>
      <c r="G307" s="106">
        <f>188+5</f>
        <v>193</v>
      </c>
      <c r="H307" s="107">
        <f t="shared" si="22"/>
        <v>2.4053254437869822</v>
      </c>
      <c r="I307" s="91">
        <f t="shared" si="22"/>
        <v>2.1685393258426968</v>
      </c>
    </row>
    <row r="308" spans="1:9" s="92" customFormat="1" ht="9.75" hidden="1" customHeight="1" outlineLevel="3" x14ac:dyDescent="0.25">
      <c r="A308" s="104" t="s">
        <v>23</v>
      </c>
      <c r="B308" s="105">
        <v>3</v>
      </c>
      <c r="C308" s="106">
        <v>219</v>
      </c>
      <c r="D308" s="106">
        <v>466</v>
      </c>
      <c r="E308" s="106">
        <f>169+2</f>
        <v>171</v>
      </c>
      <c r="F308" s="106">
        <v>1207</v>
      </c>
      <c r="G308" s="106">
        <f>403+2</f>
        <v>405</v>
      </c>
      <c r="H308" s="107">
        <f t="shared" si="22"/>
        <v>2.5901287553648067</v>
      </c>
      <c r="I308" s="91">
        <f t="shared" si="22"/>
        <v>2.3684210526315788</v>
      </c>
    </row>
    <row r="309" spans="1:9" s="95" customFormat="1" ht="12" hidden="1" customHeight="1" outlineLevel="2" x14ac:dyDescent="0.25">
      <c r="A309" s="104">
        <v>2013</v>
      </c>
      <c r="B309" s="105">
        <v>5</v>
      </c>
      <c r="C309" s="110">
        <f>SUM(C297:C308)/12</f>
        <v>304.91666666666669</v>
      </c>
      <c r="D309" s="106">
        <f>SUM(D297:D308)</f>
        <v>29313</v>
      </c>
      <c r="E309" s="106">
        <f>SUM(E297:E308)</f>
        <v>6559</v>
      </c>
      <c r="F309" s="106">
        <f>SUM(F297:F308)</f>
        <v>84794</v>
      </c>
      <c r="G309" s="106">
        <f>SUM(G297:G308)</f>
        <v>13718</v>
      </c>
      <c r="H309" s="107">
        <f>SUM(F309/D309)</f>
        <v>2.8927097192371987</v>
      </c>
      <c r="I309" s="91">
        <f>SUM(G309/E309)</f>
        <v>2.0914773593535601</v>
      </c>
    </row>
    <row r="310" spans="1:9" s="92" customFormat="1" ht="18" hidden="1" customHeight="1" outlineLevel="3" x14ac:dyDescent="0.25">
      <c r="A310" s="104" t="s">
        <v>12</v>
      </c>
      <c r="B310" s="105">
        <v>3</v>
      </c>
      <c r="C310" s="106">
        <v>219</v>
      </c>
      <c r="D310" s="106">
        <v>193</v>
      </c>
      <c r="E310" s="106">
        <v>27</v>
      </c>
      <c r="F310" s="106">
        <v>536</v>
      </c>
      <c r="G310" s="106">
        <v>49</v>
      </c>
      <c r="H310" s="107">
        <f t="shared" ref="H310:I321" si="23">SUM(F310/D310)</f>
        <v>2.7772020725388602</v>
      </c>
      <c r="I310" s="91">
        <f t="shared" si="23"/>
        <v>1.8148148148148149</v>
      </c>
    </row>
    <row r="311" spans="1:9" s="92" customFormat="1" ht="9.75" hidden="1" customHeight="1" outlineLevel="3" x14ac:dyDescent="0.25">
      <c r="A311" s="104" t="s">
        <v>13</v>
      </c>
      <c r="B311" s="105">
        <v>3</v>
      </c>
      <c r="C311" s="106">
        <v>219</v>
      </c>
      <c r="D311" s="106">
        <v>223</v>
      </c>
      <c r="E311" s="106">
        <v>25</v>
      </c>
      <c r="F311" s="106">
        <v>592</v>
      </c>
      <c r="G311" s="106">
        <v>41</v>
      </c>
      <c r="H311" s="107">
        <f t="shared" si="23"/>
        <v>2.6547085201793723</v>
      </c>
      <c r="I311" s="91">
        <f t="shared" si="23"/>
        <v>1.64</v>
      </c>
    </row>
    <row r="312" spans="1:9" s="92" customFormat="1" ht="9.75" hidden="1" customHeight="1" outlineLevel="3" x14ac:dyDescent="0.25">
      <c r="A312" s="104" t="s">
        <v>14</v>
      </c>
      <c r="B312" s="105">
        <v>3</v>
      </c>
      <c r="C312" s="106">
        <v>219</v>
      </c>
      <c r="D312" s="106">
        <v>603</v>
      </c>
      <c r="E312" s="106">
        <v>114</v>
      </c>
      <c r="F312" s="106">
        <v>1561</v>
      </c>
      <c r="G312" s="106">
        <v>238</v>
      </c>
      <c r="H312" s="107">
        <f t="shared" si="23"/>
        <v>2.5887230514096187</v>
      </c>
      <c r="I312" s="91">
        <f t="shared" si="23"/>
        <v>2.0877192982456139</v>
      </c>
    </row>
    <row r="313" spans="1:9" s="92" customFormat="1" ht="12.95" hidden="1" customHeight="1" outlineLevel="3" x14ac:dyDescent="0.25">
      <c r="A313" s="104" t="s">
        <v>15</v>
      </c>
      <c r="B313" s="105">
        <v>4</v>
      </c>
      <c r="C313" s="106">
        <v>349</v>
      </c>
      <c r="D313" s="106">
        <v>2548</v>
      </c>
      <c r="E313" s="106">
        <v>521</v>
      </c>
      <c r="F313" s="106">
        <v>6205</v>
      </c>
      <c r="G313" s="106">
        <v>1035</v>
      </c>
      <c r="H313" s="107">
        <f t="shared" si="23"/>
        <v>2.4352433281004711</v>
      </c>
      <c r="I313" s="91">
        <f t="shared" si="23"/>
        <v>1.9865642994241843</v>
      </c>
    </row>
    <row r="314" spans="1:9" s="92" customFormat="1" ht="9.75" hidden="1" customHeight="1" outlineLevel="3" x14ac:dyDescent="0.25">
      <c r="A314" s="104" t="s">
        <v>16</v>
      </c>
      <c r="B314" s="105">
        <v>5</v>
      </c>
      <c r="C314" s="106">
        <v>389</v>
      </c>
      <c r="D314" s="106">
        <v>4001</v>
      </c>
      <c r="E314" s="106">
        <v>734</v>
      </c>
      <c r="F314" s="106">
        <v>10504</v>
      </c>
      <c r="G314" s="106">
        <v>1350</v>
      </c>
      <c r="H314" s="107">
        <f t="shared" si="23"/>
        <v>2.6253436640839789</v>
      </c>
      <c r="I314" s="91">
        <f t="shared" si="23"/>
        <v>1.8392370572207084</v>
      </c>
    </row>
    <row r="315" spans="1:9" s="92" customFormat="1" ht="9.75" hidden="1" customHeight="1" outlineLevel="3" x14ac:dyDescent="0.25">
      <c r="A315" s="104" t="s">
        <v>17</v>
      </c>
      <c r="B315" s="105">
        <v>5</v>
      </c>
      <c r="C315" s="106">
        <v>389</v>
      </c>
      <c r="D315" s="106">
        <v>4627</v>
      </c>
      <c r="E315" s="106">
        <v>988</v>
      </c>
      <c r="F315" s="106">
        <v>14690</v>
      </c>
      <c r="G315" s="106">
        <v>1947</v>
      </c>
      <c r="H315" s="107">
        <f t="shared" si="23"/>
        <v>3.1748433110006484</v>
      </c>
      <c r="I315" s="91">
        <f t="shared" si="23"/>
        <v>1.9706477732793521</v>
      </c>
    </row>
    <row r="316" spans="1:9" s="92" customFormat="1" ht="12.95" hidden="1" customHeight="1" outlineLevel="3" x14ac:dyDescent="0.25">
      <c r="A316" s="104" t="s">
        <v>18</v>
      </c>
      <c r="B316" s="105">
        <v>5</v>
      </c>
      <c r="C316" s="106">
        <v>389</v>
      </c>
      <c r="D316" s="106">
        <v>6829</v>
      </c>
      <c r="E316" s="106">
        <v>1546</v>
      </c>
      <c r="F316" s="106">
        <v>21535</v>
      </c>
      <c r="G316" s="106">
        <v>3498</v>
      </c>
      <c r="H316" s="107">
        <f t="shared" si="23"/>
        <v>3.1534631717674624</v>
      </c>
      <c r="I316" s="91">
        <f t="shared" si="23"/>
        <v>2.2626131953428201</v>
      </c>
    </row>
    <row r="317" spans="1:9" s="92" customFormat="1" ht="9.75" hidden="1" customHeight="1" outlineLevel="3" x14ac:dyDescent="0.25">
      <c r="A317" s="104" t="s">
        <v>19</v>
      </c>
      <c r="B317" s="105">
        <v>5</v>
      </c>
      <c r="C317" s="106">
        <v>324</v>
      </c>
      <c r="D317" s="106">
        <v>4638</v>
      </c>
      <c r="E317" s="106">
        <v>1135</v>
      </c>
      <c r="F317" s="106">
        <v>14727</v>
      </c>
      <c r="G317" s="106">
        <v>2661</v>
      </c>
      <c r="H317" s="107">
        <f t="shared" si="23"/>
        <v>3.1752910737386806</v>
      </c>
      <c r="I317" s="91">
        <f t="shared" si="23"/>
        <v>2.3444933920704845</v>
      </c>
    </row>
    <row r="318" spans="1:9" s="92" customFormat="1" ht="9.75" hidden="1" customHeight="1" outlineLevel="3" x14ac:dyDescent="0.25">
      <c r="A318" s="104" t="s">
        <v>20</v>
      </c>
      <c r="B318" s="105">
        <v>5</v>
      </c>
      <c r="C318" s="106">
        <v>289</v>
      </c>
      <c r="D318" s="106">
        <v>2882</v>
      </c>
      <c r="E318" s="106">
        <v>555</v>
      </c>
      <c r="F318" s="106">
        <v>6959</v>
      </c>
      <c r="G318" s="106">
        <v>957</v>
      </c>
      <c r="H318" s="107">
        <f t="shared" si="23"/>
        <v>2.414642609299098</v>
      </c>
      <c r="I318" s="91">
        <f t="shared" si="23"/>
        <v>1.7243243243243243</v>
      </c>
    </row>
    <row r="319" spans="1:9" s="92" customFormat="1" ht="12.95" hidden="1" customHeight="1" outlineLevel="3" x14ac:dyDescent="0.25">
      <c r="A319" s="104" t="s">
        <v>21</v>
      </c>
      <c r="B319" s="105">
        <v>4</v>
      </c>
      <c r="C319" s="106">
        <v>259</v>
      </c>
      <c r="D319" s="106">
        <v>2270</v>
      </c>
      <c r="E319" s="106">
        <v>447</v>
      </c>
      <c r="F319" s="106">
        <v>4922</v>
      </c>
      <c r="G319" s="106">
        <v>718</v>
      </c>
      <c r="H319" s="107">
        <f t="shared" si="23"/>
        <v>2.168281938325991</v>
      </c>
      <c r="I319" s="91">
        <f t="shared" si="23"/>
        <v>1.6062639821029083</v>
      </c>
    </row>
    <row r="320" spans="1:9" s="92" customFormat="1" ht="9.75" hidden="1" customHeight="1" outlineLevel="3" x14ac:dyDescent="0.25">
      <c r="A320" s="104" t="s">
        <v>22</v>
      </c>
      <c r="B320" s="105">
        <v>4</v>
      </c>
      <c r="C320" s="106">
        <v>259</v>
      </c>
      <c r="D320" s="106">
        <v>798</v>
      </c>
      <c r="E320" s="106">
        <v>180</v>
      </c>
      <c r="F320" s="106">
        <v>1738</v>
      </c>
      <c r="G320" s="106">
        <v>332</v>
      </c>
      <c r="H320" s="107">
        <f t="shared" si="23"/>
        <v>2.1779448621553885</v>
      </c>
      <c r="I320" s="91">
        <f t="shared" si="23"/>
        <v>1.8444444444444446</v>
      </c>
    </row>
    <row r="321" spans="1:9" s="92" customFormat="1" ht="9.75" hidden="1" customHeight="1" outlineLevel="3" x14ac:dyDescent="0.25">
      <c r="A321" s="104" t="s">
        <v>23</v>
      </c>
      <c r="B321" s="105">
        <v>3</v>
      </c>
      <c r="C321" s="106">
        <v>219</v>
      </c>
      <c r="D321" s="106">
        <v>527</v>
      </c>
      <c r="E321" s="106">
        <v>169</v>
      </c>
      <c r="F321" s="106">
        <v>1370</v>
      </c>
      <c r="G321" s="106">
        <v>402</v>
      </c>
      <c r="H321" s="107">
        <f t="shared" si="23"/>
        <v>2.5996204933586338</v>
      </c>
      <c r="I321" s="91">
        <f t="shared" si="23"/>
        <v>2.3786982248520712</v>
      </c>
    </row>
    <row r="322" spans="1:9" s="95" customFormat="1" ht="12" hidden="1" customHeight="1" outlineLevel="2" x14ac:dyDescent="0.25">
      <c r="A322" s="104">
        <v>2014</v>
      </c>
      <c r="B322" s="105">
        <v>5</v>
      </c>
      <c r="C322" s="110">
        <f>SUM(C310:C321)/12</f>
        <v>293.58333333333331</v>
      </c>
      <c r="D322" s="106">
        <f>SUM(D310:D321)</f>
        <v>30139</v>
      </c>
      <c r="E322" s="106">
        <f>SUM(E310:E321)</f>
        <v>6441</v>
      </c>
      <c r="F322" s="106">
        <f>SUM(F310:F321)</f>
        <v>85339</v>
      </c>
      <c r="G322" s="106">
        <f>SUM(G310:G321)</f>
        <v>13228</v>
      </c>
      <c r="H322" s="107">
        <f>SUM(F322/D322)</f>
        <v>2.831513985201898</v>
      </c>
      <c r="I322" s="91">
        <f>SUM(G322/E322)</f>
        <v>2.0537183667132433</v>
      </c>
    </row>
    <row r="323" spans="1:9" s="92" customFormat="1" ht="18" hidden="1" customHeight="1" outlineLevel="1" x14ac:dyDescent="0.25">
      <c r="A323" s="104" t="s">
        <v>12</v>
      </c>
      <c r="B323" s="105">
        <v>5</v>
      </c>
      <c r="C323" s="106">
        <v>309</v>
      </c>
      <c r="D323" s="106">
        <v>1323</v>
      </c>
      <c r="E323" s="106" t="s">
        <v>35</v>
      </c>
      <c r="F323" s="106">
        <v>1428</v>
      </c>
      <c r="G323" s="106" t="s">
        <v>35</v>
      </c>
      <c r="H323" s="107">
        <f t="shared" ref="H323:H334" si="24">SUM(F323/D323)</f>
        <v>1.0793650793650793</v>
      </c>
      <c r="I323" s="94" t="s">
        <v>34</v>
      </c>
    </row>
    <row r="324" spans="1:9" s="92" customFormat="1" ht="9.75" hidden="1" customHeight="1" outlineLevel="1" x14ac:dyDescent="0.25">
      <c r="A324" s="104" t="s">
        <v>13</v>
      </c>
      <c r="B324" s="105">
        <v>5</v>
      </c>
      <c r="C324" s="106">
        <v>309</v>
      </c>
      <c r="D324" s="106">
        <v>730</v>
      </c>
      <c r="E324" s="106" t="s">
        <v>35</v>
      </c>
      <c r="F324" s="106">
        <v>897</v>
      </c>
      <c r="G324" s="106" t="s">
        <v>35</v>
      </c>
      <c r="H324" s="107">
        <f t="shared" si="24"/>
        <v>1.2287671232876711</v>
      </c>
      <c r="I324" s="94" t="s">
        <v>34</v>
      </c>
    </row>
    <row r="325" spans="1:9" s="92" customFormat="1" ht="9.75" hidden="1" customHeight="1" outlineLevel="1" x14ac:dyDescent="0.25">
      <c r="A325" s="104" t="s">
        <v>14</v>
      </c>
      <c r="B325" s="105">
        <v>5</v>
      </c>
      <c r="C325" s="106">
        <v>308</v>
      </c>
      <c r="D325" s="106">
        <v>1561</v>
      </c>
      <c r="E325" s="106" t="s">
        <v>35</v>
      </c>
      <c r="F325" s="106">
        <v>2046</v>
      </c>
      <c r="G325" s="106" t="s">
        <v>35</v>
      </c>
      <c r="H325" s="107">
        <f t="shared" si="24"/>
        <v>1.310698270339526</v>
      </c>
      <c r="I325" s="94" t="s">
        <v>34</v>
      </c>
    </row>
    <row r="326" spans="1:9" s="92" customFormat="1" ht="12.95" hidden="1" customHeight="1" outlineLevel="1" x14ac:dyDescent="0.25">
      <c r="A326" s="104" t="s">
        <v>15</v>
      </c>
      <c r="B326" s="105">
        <v>5</v>
      </c>
      <c r="C326" s="106">
        <v>308</v>
      </c>
      <c r="D326" s="106">
        <v>4598</v>
      </c>
      <c r="E326" s="106" t="s">
        <v>35</v>
      </c>
      <c r="F326" s="106">
        <v>6874</v>
      </c>
      <c r="G326" s="106" t="s">
        <v>35</v>
      </c>
      <c r="H326" s="107">
        <f t="shared" si="24"/>
        <v>1.4949978251413658</v>
      </c>
      <c r="I326" s="94" t="s">
        <v>34</v>
      </c>
    </row>
    <row r="327" spans="1:9" s="92" customFormat="1" ht="9.75" hidden="1" customHeight="1" outlineLevel="1" x14ac:dyDescent="0.25">
      <c r="A327" s="104" t="s">
        <v>16</v>
      </c>
      <c r="B327" s="105">
        <v>5</v>
      </c>
      <c r="C327" s="106">
        <v>308</v>
      </c>
      <c r="D327" s="106">
        <v>7972</v>
      </c>
      <c r="E327" s="106" t="s">
        <v>35</v>
      </c>
      <c r="F327" s="106">
        <v>11991</v>
      </c>
      <c r="G327" s="106" t="s">
        <v>35</v>
      </c>
      <c r="H327" s="107">
        <f t="shared" si="24"/>
        <v>1.5041394882087304</v>
      </c>
      <c r="I327" s="94" t="s">
        <v>34</v>
      </c>
    </row>
    <row r="328" spans="1:9" s="92" customFormat="1" ht="9.75" hidden="1" customHeight="1" outlineLevel="1" x14ac:dyDescent="0.25">
      <c r="A328" s="104" t="s">
        <v>17</v>
      </c>
      <c r="B328" s="105">
        <v>5</v>
      </c>
      <c r="C328" s="106">
        <v>389</v>
      </c>
      <c r="D328" s="106">
        <v>8789</v>
      </c>
      <c r="E328" s="106" t="s">
        <v>35</v>
      </c>
      <c r="F328" s="106">
        <v>14902</v>
      </c>
      <c r="G328" s="106" t="s">
        <v>35</v>
      </c>
      <c r="H328" s="107">
        <f t="shared" si="24"/>
        <v>1.6955285015360109</v>
      </c>
      <c r="I328" s="94" t="s">
        <v>34</v>
      </c>
    </row>
    <row r="329" spans="1:9" s="92" customFormat="1" ht="12.95" hidden="1" customHeight="1" outlineLevel="1" x14ac:dyDescent="0.25">
      <c r="A329" s="104" t="s">
        <v>18</v>
      </c>
      <c r="B329" s="105">
        <v>5</v>
      </c>
      <c r="C329" s="106">
        <v>389</v>
      </c>
      <c r="D329" s="106">
        <v>13701</v>
      </c>
      <c r="E329" s="106" t="s">
        <v>35</v>
      </c>
      <c r="F329" s="106">
        <v>25287</v>
      </c>
      <c r="G329" s="106" t="s">
        <v>35</v>
      </c>
      <c r="H329" s="107">
        <f t="shared" si="24"/>
        <v>1.8456317057149114</v>
      </c>
      <c r="I329" s="94" t="s">
        <v>34</v>
      </c>
    </row>
    <row r="330" spans="1:9" s="92" customFormat="1" ht="9.75" hidden="1" customHeight="1" outlineLevel="1" x14ac:dyDescent="0.25">
      <c r="A330" s="104" t="s">
        <v>19</v>
      </c>
      <c r="B330" s="105">
        <v>5</v>
      </c>
      <c r="C330" s="106">
        <v>308</v>
      </c>
      <c r="D330" s="106">
        <v>12906</v>
      </c>
      <c r="E330" s="106" t="s">
        <v>35</v>
      </c>
      <c r="F330" s="106">
        <v>23951</v>
      </c>
      <c r="G330" s="106" t="s">
        <v>35</v>
      </c>
      <c r="H330" s="107">
        <f t="shared" si="24"/>
        <v>1.855803502247017</v>
      </c>
      <c r="I330" s="94" t="s">
        <v>34</v>
      </c>
    </row>
    <row r="331" spans="1:9" s="92" customFormat="1" ht="9.75" hidden="1" customHeight="1" outlineLevel="1" x14ac:dyDescent="0.25">
      <c r="A331" s="104" t="s">
        <v>20</v>
      </c>
      <c r="B331" s="105">
        <v>5</v>
      </c>
      <c r="C331" s="106">
        <v>308</v>
      </c>
      <c r="D331" s="106">
        <v>5244</v>
      </c>
      <c r="E331" s="106" t="s">
        <v>35</v>
      </c>
      <c r="F331" s="106">
        <v>8283</v>
      </c>
      <c r="G331" s="106" t="s">
        <v>35</v>
      </c>
      <c r="H331" s="107">
        <f t="shared" si="24"/>
        <v>1.5795194508009154</v>
      </c>
      <c r="I331" s="94" t="s">
        <v>34</v>
      </c>
    </row>
    <row r="332" spans="1:9" s="92" customFormat="1" ht="12.95" hidden="1" customHeight="1" outlineLevel="1" x14ac:dyDescent="0.25">
      <c r="A332" s="104" t="s">
        <v>21</v>
      </c>
      <c r="B332" s="105">
        <v>5</v>
      </c>
      <c r="C332" s="106">
        <v>308</v>
      </c>
      <c r="D332" s="106">
        <v>5712</v>
      </c>
      <c r="E332" s="106" t="s">
        <v>35</v>
      </c>
      <c r="F332" s="106">
        <v>6935</v>
      </c>
      <c r="G332" s="106" t="s">
        <v>35</v>
      </c>
      <c r="H332" s="107">
        <f t="shared" si="24"/>
        <v>1.214110644257703</v>
      </c>
      <c r="I332" s="94" t="s">
        <v>34</v>
      </c>
    </row>
    <row r="333" spans="1:9" s="92" customFormat="1" ht="9.75" hidden="1" customHeight="1" outlineLevel="1" x14ac:dyDescent="0.25">
      <c r="A333" s="104" t="s">
        <v>22</v>
      </c>
      <c r="B333" s="105">
        <v>5</v>
      </c>
      <c r="C333" s="106">
        <v>308</v>
      </c>
      <c r="D333" s="106">
        <v>1871</v>
      </c>
      <c r="E333" s="106" t="s">
        <v>35</v>
      </c>
      <c r="F333" s="106">
        <v>2132</v>
      </c>
      <c r="G333" s="106" t="s">
        <v>35</v>
      </c>
      <c r="H333" s="107">
        <f t="shared" si="24"/>
        <v>1.139497594869054</v>
      </c>
      <c r="I333" s="94" t="s">
        <v>34</v>
      </c>
    </row>
    <row r="334" spans="1:9" s="92" customFormat="1" ht="9.75" hidden="1" customHeight="1" outlineLevel="1" x14ac:dyDescent="0.25">
      <c r="A334" s="104" t="s">
        <v>23</v>
      </c>
      <c r="B334" s="105">
        <v>5</v>
      </c>
      <c r="C334" s="106">
        <v>308</v>
      </c>
      <c r="D334" s="106">
        <v>1846</v>
      </c>
      <c r="E334" s="106" t="s">
        <v>35</v>
      </c>
      <c r="F334" s="106">
        <v>2325</v>
      </c>
      <c r="G334" s="106" t="s">
        <v>35</v>
      </c>
      <c r="H334" s="107">
        <f t="shared" si="24"/>
        <v>1.2594799566630552</v>
      </c>
      <c r="I334" s="94" t="s">
        <v>34</v>
      </c>
    </row>
    <row r="335" spans="1:9" s="92" customFormat="1" ht="18" customHeight="1" collapsed="1" x14ac:dyDescent="0.25">
      <c r="A335" s="104">
        <v>2015</v>
      </c>
      <c r="B335" s="105">
        <f>SUM(B323:B334)/12</f>
        <v>5</v>
      </c>
      <c r="C335" s="106">
        <f>SUM(C323:C334)/12</f>
        <v>321.66666666666669</v>
      </c>
      <c r="D335" s="106">
        <f>SUM(D323:D334)</f>
        <v>66253</v>
      </c>
      <c r="E335" s="106" t="s">
        <v>27</v>
      </c>
      <c r="F335" s="106">
        <f>SUM(F323:F334)</f>
        <v>107051</v>
      </c>
      <c r="G335" s="106" t="s">
        <v>31</v>
      </c>
      <c r="H335" s="107">
        <f t="shared" ref="H335:H343" si="25">SUM(F335/D335)</f>
        <v>1.6157909830498243</v>
      </c>
      <c r="I335" s="91" t="s">
        <v>34</v>
      </c>
    </row>
    <row r="336" spans="1:9" s="92" customFormat="1" ht="12.75" hidden="1" customHeight="1" outlineLevel="1" collapsed="1" x14ac:dyDescent="0.25">
      <c r="A336" s="104">
        <v>2016</v>
      </c>
      <c r="B336" s="105">
        <v>5</v>
      </c>
      <c r="C336" s="106">
        <v>329</v>
      </c>
      <c r="D336" s="106">
        <v>41222</v>
      </c>
      <c r="E336" s="106" t="s">
        <v>27</v>
      </c>
      <c r="F336" s="106">
        <v>67352</v>
      </c>
      <c r="G336" s="106" t="s">
        <v>31</v>
      </c>
      <c r="H336" s="107">
        <f t="shared" si="25"/>
        <v>1.633884818786085</v>
      </c>
      <c r="I336" s="94" t="s">
        <v>34</v>
      </c>
    </row>
    <row r="337" spans="1:11" s="92" customFormat="1" ht="15.75" hidden="1" customHeight="1" outlineLevel="2" collapsed="1" x14ac:dyDescent="0.25">
      <c r="A337" s="104">
        <v>2017</v>
      </c>
      <c r="B337" s="105">
        <v>5</v>
      </c>
      <c r="C337" s="106">
        <v>342</v>
      </c>
      <c r="D337" s="106">
        <v>37975</v>
      </c>
      <c r="E337" s="106" t="s">
        <v>27</v>
      </c>
      <c r="F337" s="106">
        <v>63067</v>
      </c>
      <c r="G337" s="106" t="s">
        <v>31</v>
      </c>
      <c r="H337" s="107">
        <f t="shared" si="25"/>
        <v>1.6607504937458855</v>
      </c>
      <c r="I337" s="94" t="s">
        <v>34</v>
      </c>
    </row>
    <row r="338" spans="1:11" s="92" customFormat="1" ht="12" hidden="1" customHeight="1" outlineLevel="2" x14ac:dyDescent="0.25">
      <c r="A338" s="104">
        <v>2018</v>
      </c>
      <c r="B338" s="105">
        <v>4</v>
      </c>
      <c r="C338" s="106">
        <v>277</v>
      </c>
      <c r="D338" s="106">
        <v>42076</v>
      </c>
      <c r="E338" s="106"/>
      <c r="F338" s="106">
        <v>72633</v>
      </c>
      <c r="G338" s="106"/>
      <c r="H338" s="107">
        <f t="shared" si="25"/>
        <v>1.7262334822701777</v>
      </c>
      <c r="I338" s="94"/>
    </row>
    <row r="339" spans="1:11" s="92" customFormat="1" ht="18" hidden="1" customHeight="1" outlineLevel="1" x14ac:dyDescent="0.25">
      <c r="A339" s="104">
        <v>2019</v>
      </c>
      <c r="B339" s="105">
        <v>5</v>
      </c>
      <c r="C339" s="106">
        <v>326</v>
      </c>
      <c r="D339" s="106">
        <v>47366</v>
      </c>
      <c r="E339" s="106"/>
      <c r="F339" s="106">
        <v>83941</v>
      </c>
      <c r="G339" s="106"/>
      <c r="H339" s="107">
        <f t="shared" si="25"/>
        <v>1.7721783557826289</v>
      </c>
      <c r="I339" s="91"/>
    </row>
    <row r="340" spans="1:11" s="92" customFormat="1" ht="18" customHeight="1" collapsed="1" x14ac:dyDescent="0.25">
      <c r="A340" s="104">
        <v>2020</v>
      </c>
      <c r="B340" s="105">
        <v>5</v>
      </c>
      <c r="C340" s="106">
        <v>326</v>
      </c>
      <c r="D340" s="106">
        <v>35653</v>
      </c>
      <c r="E340" s="106"/>
      <c r="F340" s="106">
        <v>67819</v>
      </c>
      <c r="G340" s="106"/>
      <c r="H340" s="107">
        <f t="shared" si="25"/>
        <v>1.9021961686253612</v>
      </c>
      <c r="I340" s="91"/>
    </row>
    <row r="341" spans="1:11" s="97" customFormat="1" hidden="1" outlineLevel="1" x14ac:dyDescent="0.25">
      <c r="A341" s="104">
        <v>2021</v>
      </c>
      <c r="B341" s="105">
        <v>5</v>
      </c>
      <c r="C341" s="106">
        <v>356</v>
      </c>
      <c r="D341" s="106">
        <v>54355</v>
      </c>
      <c r="E341" s="111"/>
      <c r="F341" s="106">
        <v>112253</v>
      </c>
      <c r="G341" s="111"/>
      <c r="H341" s="107">
        <f t="shared" si="25"/>
        <v>2.0651825958973418</v>
      </c>
      <c r="I341" s="96"/>
    </row>
    <row r="342" spans="1:11" s="92" customFormat="1" ht="18" customHeight="1" collapsed="1" x14ac:dyDescent="0.25">
      <c r="A342" s="104">
        <v>2022</v>
      </c>
      <c r="B342" s="105">
        <v>8</v>
      </c>
      <c r="C342" s="106">
        <v>423</v>
      </c>
      <c r="D342" s="106">
        <v>79063</v>
      </c>
      <c r="E342" s="106"/>
      <c r="F342" s="106">
        <v>148446</v>
      </c>
      <c r="G342" s="106"/>
      <c r="H342" s="107">
        <f t="shared" ref="H342" si="26">SUM(F342/D342)</f>
        <v>1.8775659916775229</v>
      </c>
      <c r="I342" s="91"/>
    </row>
    <row r="343" spans="1:11" s="97" customFormat="1" x14ac:dyDescent="0.25">
      <c r="A343" s="104">
        <v>2023</v>
      </c>
      <c r="B343" s="105">
        <v>8</v>
      </c>
      <c r="C343" s="106">
        <v>415</v>
      </c>
      <c r="D343" s="106">
        <v>82473</v>
      </c>
      <c r="E343" s="111"/>
      <c r="F343" s="106">
        <v>132221</v>
      </c>
      <c r="G343" s="111"/>
      <c r="H343" s="107">
        <f t="shared" si="25"/>
        <v>1.6032034726516557</v>
      </c>
      <c r="I343" s="96"/>
    </row>
    <row r="344" spans="1:11" s="97" customFormat="1" x14ac:dyDescent="0.25">
      <c r="A344" s="104">
        <v>2024</v>
      </c>
      <c r="B344" s="105">
        <v>7</v>
      </c>
      <c r="C344" s="106">
        <v>415</v>
      </c>
      <c r="D344" s="106">
        <v>87254</v>
      </c>
      <c r="E344" s="111"/>
      <c r="F344" s="106">
        <v>150737</v>
      </c>
      <c r="G344" s="111"/>
      <c r="H344" s="107">
        <f t="shared" ref="H344" si="27">SUM(F344/D344)</f>
        <v>1.7275654984298714</v>
      </c>
      <c r="I344" s="96"/>
    </row>
    <row r="345" spans="1:11" ht="18" customHeight="1" x14ac:dyDescent="0.25">
      <c r="A345" s="112" t="s">
        <v>76</v>
      </c>
      <c r="B345" s="98"/>
      <c r="C345" s="98"/>
      <c r="E345" s="99"/>
      <c r="F345" s="99"/>
      <c r="G345" s="99"/>
      <c r="H345" s="99"/>
      <c r="I345" s="99"/>
    </row>
    <row r="346" spans="1:11" ht="17.25" customHeight="1" x14ac:dyDescent="0.25">
      <c r="A346" s="113" t="s">
        <v>82</v>
      </c>
      <c r="B346" s="99"/>
      <c r="C346" s="99"/>
    </row>
    <row r="347" spans="1:11" ht="15" customHeight="1" x14ac:dyDescent="0.25">
      <c r="D347" s="100"/>
      <c r="E347" s="100"/>
      <c r="G347" s="100"/>
      <c r="H347" s="100"/>
      <c r="I347" s="100"/>
    </row>
    <row r="348" spans="1:11" ht="12.75" customHeight="1" x14ac:dyDescent="0.25">
      <c r="B348" s="100"/>
      <c r="C348" s="100"/>
      <c r="D348" s="100"/>
      <c r="E348" s="100"/>
      <c r="F348" s="100"/>
      <c r="G348" s="100"/>
      <c r="H348" s="100"/>
      <c r="I348" s="100"/>
      <c r="J348" s="80" t="s">
        <v>87</v>
      </c>
    </row>
    <row r="349" spans="1:11" ht="10.5" customHeight="1" x14ac:dyDescent="0.3">
      <c r="A349" s="101"/>
      <c r="B349" s="100"/>
      <c r="C349" s="100"/>
      <c r="D349" s="100"/>
      <c r="E349" s="100"/>
      <c r="F349" s="100"/>
      <c r="G349" s="100"/>
      <c r="H349" s="100"/>
      <c r="I349" s="100"/>
      <c r="J349" s="80" t="s">
        <v>3</v>
      </c>
      <c r="K349" s="80" t="s">
        <v>7</v>
      </c>
    </row>
    <row r="350" spans="1:11" ht="15" x14ac:dyDescent="0.3">
      <c r="A350" s="79"/>
      <c r="B350" s="100"/>
      <c r="C350" s="100"/>
      <c r="D350" s="100"/>
      <c r="E350" s="100"/>
      <c r="F350" s="100"/>
      <c r="G350" s="100"/>
      <c r="H350" s="100"/>
      <c r="I350" s="100"/>
      <c r="J350" s="80">
        <f>A6</f>
        <v>1986</v>
      </c>
      <c r="K350" s="131">
        <f>F6</f>
        <v>46929</v>
      </c>
    </row>
    <row r="351" spans="1:11" x14ac:dyDescent="0.25">
      <c r="B351" s="100"/>
      <c r="C351" s="100"/>
      <c r="D351" s="100"/>
      <c r="E351" s="100"/>
      <c r="F351" s="100"/>
      <c r="G351" s="100"/>
      <c r="H351" s="100"/>
      <c r="I351" s="100"/>
      <c r="K351" s="131">
        <f t="shared" ref="K351:K354" si="28">F7</f>
        <v>42644</v>
      </c>
    </row>
    <row r="352" spans="1:11" x14ac:dyDescent="0.25">
      <c r="B352" s="100"/>
      <c r="C352" s="100"/>
      <c r="D352" s="100"/>
      <c r="E352" s="100"/>
      <c r="F352" s="100"/>
      <c r="G352" s="100"/>
      <c r="H352" s="100"/>
      <c r="I352" s="100"/>
      <c r="K352" s="131">
        <f t="shared" si="28"/>
        <v>42533</v>
      </c>
    </row>
    <row r="353" spans="1:11" x14ac:dyDescent="0.25">
      <c r="B353" s="100"/>
      <c r="C353" s="100"/>
      <c r="D353" s="100"/>
      <c r="E353" s="100"/>
      <c r="F353" s="100"/>
      <c r="G353" s="100"/>
      <c r="H353" s="100"/>
      <c r="I353" s="100"/>
      <c r="K353" s="131">
        <f t="shared" si="28"/>
        <v>49989</v>
      </c>
    </row>
    <row r="354" spans="1:11" x14ac:dyDescent="0.25">
      <c r="B354" s="100"/>
      <c r="C354" s="100"/>
      <c r="D354" s="100"/>
      <c r="E354" s="100"/>
      <c r="F354" s="100"/>
      <c r="G354" s="100"/>
      <c r="H354" s="100"/>
      <c r="I354" s="100"/>
      <c r="J354" s="80">
        <f t="shared" ref="J354" si="29">A10</f>
        <v>1990</v>
      </c>
      <c r="K354" s="131">
        <f t="shared" si="28"/>
        <v>51667</v>
      </c>
    </row>
    <row r="355" spans="1:11" x14ac:dyDescent="0.25">
      <c r="B355" s="100"/>
      <c r="C355" s="100"/>
      <c r="K355" s="131">
        <f>F23</f>
        <v>59424</v>
      </c>
    </row>
    <row r="356" spans="1:11" x14ac:dyDescent="0.25">
      <c r="K356" s="131">
        <f>F36</f>
        <v>70779</v>
      </c>
    </row>
    <row r="357" spans="1:11" x14ac:dyDescent="0.25">
      <c r="K357" s="131">
        <f>F49</f>
        <v>58152</v>
      </c>
    </row>
    <row r="358" spans="1:11" x14ac:dyDescent="0.25">
      <c r="K358" s="131">
        <f>F62</f>
        <v>57665</v>
      </c>
    </row>
    <row r="359" spans="1:11" x14ac:dyDescent="0.25">
      <c r="J359" s="80">
        <f>A75</f>
        <v>1995</v>
      </c>
      <c r="K359" s="131">
        <f>F75</f>
        <v>42971</v>
      </c>
    </row>
    <row r="360" spans="1:11" x14ac:dyDescent="0.25">
      <c r="K360" s="131">
        <f>F88</f>
        <v>48713</v>
      </c>
    </row>
    <row r="361" spans="1:11" ht="27" customHeight="1" x14ac:dyDescent="0.25">
      <c r="K361" s="131">
        <f>F101</f>
        <v>52549</v>
      </c>
    </row>
    <row r="362" spans="1:11" ht="15" x14ac:dyDescent="0.3">
      <c r="A362" s="101"/>
      <c r="K362" s="131">
        <f>F114</f>
        <v>48272</v>
      </c>
    </row>
    <row r="363" spans="1:11" ht="13.5" customHeight="1" x14ac:dyDescent="0.3">
      <c r="A363" s="101"/>
      <c r="K363" s="131">
        <f>F127</f>
        <v>48592</v>
      </c>
    </row>
    <row r="364" spans="1:11" ht="18.75" customHeight="1" x14ac:dyDescent="0.25">
      <c r="J364" s="80">
        <f>A140</f>
        <v>2000</v>
      </c>
      <c r="K364" s="131">
        <f>F140</f>
        <v>27474</v>
      </c>
    </row>
    <row r="365" spans="1:11" x14ac:dyDescent="0.25">
      <c r="K365" s="131">
        <f>F153</f>
        <v>28069</v>
      </c>
    </row>
    <row r="366" spans="1:11" x14ac:dyDescent="0.25">
      <c r="D366" s="99"/>
      <c r="E366" s="99"/>
      <c r="F366" s="99"/>
      <c r="G366" s="99"/>
      <c r="H366" s="99"/>
      <c r="I366" s="99"/>
      <c r="K366" s="131">
        <f>F166</f>
        <v>28455</v>
      </c>
    </row>
    <row r="367" spans="1:11" x14ac:dyDescent="0.25">
      <c r="A367" s="99"/>
      <c r="B367" s="99"/>
      <c r="C367" s="99"/>
      <c r="K367" s="131">
        <f>F179</f>
        <v>47716</v>
      </c>
    </row>
    <row r="368" spans="1:11" x14ac:dyDescent="0.25">
      <c r="D368" s="99"/>
      <c r="E368" s="99"/>
      <c r="F368" s="99"/>
      <c r="G368" s="99"/>
      <c r="H368" s="99"/>
      <c r="I368" s="99"/>
      <c r="K368" s="131">
        <f>F192</f>
        <v>43887</v>
      </c>
    </row>
    <row r="369" spans="1:11" x14ac:dyDescent="0.25">
      <c r="A369" s="99"/>
      <c r="B369" s="99"/>
      <c r="C369" s="99"/>
      <c r="J369" s="80">
        <f>A205</f>
        <v>2005</v>
      </c>
      <c r="K369" s="131">
        <f>F205</f>
        <v>33424</v>
      </c>
    </row>
    <row r="370" spans="1:11" x14ac:dyDescent="0.25">
      <c r="K370" s="131">
        <f>F218</f>
        <v>34440</v>
      </c>
    </row>
    <row r="371" spans="1:11" x14ac:dyDescent="0.25">
      <c r="K371" s="131">
        <f>F231</f>
        <v>48724</v>
      </c>
    </row>
    <row r="372" spans="1:11" x14ac:dyDescent="0.25">
      <c r="K372" s="131">
        <f>F244</f>
        <v>51547</v>
      </c>
    </row>
    <row r="373" spans="1:11" x14ac:dyDescent="0.25">
      <c r="K373" s="131">
        <f>F257</f>
        <v>75334</v>
      </c>
    </row>
    <row r="374" spans="1:11" x14ac:dyDescent="0.25">
      <c r="J374" s="80">
        <f>A270</f>
        <v>2010</v>
      </c>
      <c r="K374" s="131">
        <f>F270</f>
        <v>72950</v>
      </c>
    </row>
    <row r="375" spans="1:11" x14ac:dyDescent="0.25">
      <c r="K375" s="131">
        <f>F283</f>
        <v>87948</v>
      </c>
    </row>
    <row r="376" spans="1:11" ht="31.5" customHeight="1" x14ac:dyDescent="0.25">
      <c r="A376" s="215" t="s">
        <v>81</v>
      </c>
      <c r="B376" s="215"/>
      <c r="C376" s="215"/>
      <c r="D376" s="215"/>
      <c r="E376" s="215"/>
      <c r="F376" s="215"/>
      <c r="G376" s="215"/>
      <c r="H376" s="215"/>
      <c r="K376" s="131">
        <f>F296</f>
        <v>66554</v>
      </c>
    </row>
    <row r="377" spans="1:11" x14ac:dyDescent="0.25">
      <c r="K377" s="131">
        <f>F309</f>
        <v>84794</v>
      </c>
    </row>
    <row r="378" spans="1:11" x14ac:dyDescent="0.25">
      <c r="K378" s="131">
        <f>F322</f>
        <v>85339</v>
      </c>
    </row>
    <row r="379" spans="1:11" ht="24.6" customHeight="1" x14ac:dyDescent="0.25">
      <c r="J379" s="80">
        <f t="shared" ref="J379:J388" si="30">A335</f>
        <v>2015</v>
      </c>
      <c r="K379" s="131">
        <f t="shared" ref="K379:K388" si="31">F335</f>
        <v>107051</v>
      </c>
    </row>
    <row r="380" spans="1:11" x14ac:dyDescent="0.25">
      <c r="K380" s="131">
        <f t="shared" si="31"/>
        <v>67352</v>
      </c>
    </row>
    <row r="381" spans="1:11" x14ac:dyDescent="0.25">
      <c r="K381" s="131">
        <f t="shared" si="31"/>
        <v>63067</v>
      </c>
    </row>
    <row r="382" spans="1:11" x14ac:dyDescent="0.25">
      <c r="K382" s="131">
        <f t="shared" si="31"/>
        <v>72633</v>
      </c>
    </row>
    <row r="383" spans="1:11" x14ac:dyDescent="0.25">
      <c r="K383" s="131">
        <f t="shared" si="31"/>
        <v>83941</v>
      </c>
    </row>
    <row r="384" spans="1:11" x14ac:dyDescent="0.25">
      <c r="J384" s="80">
        <f t="shared" si="30"/>
        <v>2020</v>
      </c>
      <c r="K384" s="131">
        <f t="shared" si="31"/>
        <v>67819</v>
      </c>
    </row>
    <row r="385" spans="10:11" x14ac:dyDescent="0.25">
      <c r="K385" s="131">
        <f t="shared" si="31"/>
        <v>112253</v>
      </c>
    </row>
    <row r="386" spans="10:11" x14ac:dyDescent="0.25">
      <c r="K386" s="131">
        <f t="shared" si="31"/>
        <v>148446</v>
      </c>
    </row>
    <row r="387" spans="10:11" x14ac:dyDescent="0.25">
      <c r="K387" s="131">
        <f t="shared" si="31"/>
        <v>132221</v>
      </c>
    </row>
    <row r="388" spans="10:11" x14ac:dyDescent="0.25">
      <c r="J388" s="80">
        <f t="shared" si="30"/>
        <v>2024</v>
      </c>
      <c r="K388" s="131">
        <f t="shared" si="31"/>
        <v>150737</v>
      </c>
    </row>
  </sheetData>
  <mergeCells count="5">
    <mergeCell ref="A376:H376"/>
    <mergeCell ref="A3:A5"/>
    <mergeCell ref="D3:E3"/>
    <mergeCell ref="F3:G3"/>
    <mergeCell ref="B4:H5"/>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2"/>
  <sheetViews>
    <sheetView showGridLines="0" view="pageBreakPreview" topLeftCell="A4" zoomScale="70" zoomScaleNormal="100" zoomScaleSheetLayoutView="70" workbookViewId="0">
      <selection activeCell="A5" sqref="A5:XFD5"/>
    </sheetView>
  </sheetViews>
  <sheetFormatPr baseColWidth="10" defaultColWidth="10.85546875" defaultRowHeight="12.75" customHeight="1" x14ac:dyDescent="0.2"/>
  <cols>
    <col min="1" max="1" width="5.28515625" style="138" customWidth="1"/>
    <col min="2" max="2" width="4.5703125" style="138" customWidth="1"/>
    <col min="3" max="3" width="9.5703125" style="138" customWidth="1"/>
    <col min="4" max="4" width="21" style="138" customWidth="1"/>
    <col min="5" max="5" width="5.28515625" style="138" customWidth="1"/>
    <col min="6" max="7" width="10.85546875" style="138"/>
    <col min="8" max="8" width="11.7109375" style="138" customWidth="1"/>
    <col min="9" max="9" width="5" style="138" customWidth="1"/>
    <col min="10" max="16384" width="10.85546875" style="138"/>
  </cols>
  <sheetData>
    <row r="1" spans="1:18" s="133" customFormat="1" ht="22.15" customHeight="1" x14ac:dyDescent="0.3">
      <c r="A1" s="132" t="s">
        <v>2</v>
      </c>
    </row>
    <row r="2" spans="1:18" s="136" customFormat="1" ht="7.5" customHeight="1" x14ac:dyDescent="0.3">
      <c r="A2" s="9"/>
      <c r="B2" s="134"/>
      <c r="C2" s="9"/>
      <c r="D2" s="9"/>
      <c r="E2" s="9"/>
      <c r="F2" s="9"/>
      <c r="G2" s="9"/>
      <c r="H2" s="9"/>
      <c r="I2" s="135"/>
    </row>
    <row r="3" spans="1:18" s="136" customFormat="1" ht="74.25" customHeight="1" x14ac:dyDescent="0.2">
      <c r="A3" s="223" t="s">
        <v>93</v>
      </c>
      <c r="B3" s="223"/>
      <c r="C3" s="223"/>
      <c r="D3" s="223"/>
      <c r="E3" s="223"/>
      <c r="F3" s="223"/>
      <c r="G3" s="223"/>
      <c r="H3" s="223"/>
      <c r="I3" s="223"/>
    </row>
    <row r="4" spans="1:18" s="136" customFormat="1" ht="36" customHeight="1" x14ac:dyDescent="0.2">
      <c r="A4" s="223" t="s">
        <v>126</v>
      </c>
      <c r="B4" s="223"/>
      <c r="C4" s="223"/>
      <c r="D4" s="223"/>
      <c r="E4" s="223"/>
      <c r="F4" s="223"/>
      <c r="G4" s="223"/>
      <c r="H4" s="223"/>
      <c r="I4" s="223"/>
    </row>
    <row r="5" spans="1:18" s="136" customFormat="1" ht="90.75" customHeight="1" x14ac:dyDescent="0.2">
      <c r="A5" s="223" t="s">
        <v>125</v>
      </c>
      <c r="B5" s="224"/>
      <c r="C5" s="224"/>
      <c r="D5" s="224"/>
      <c r="E5" s="224"/>
      <c r="F5" s="224"/>
      <c r="G5" s="224"/>
      <c r="H5" s="224"/>
      <c r="I5" s="224"/>
      <c r="J5" s="179"/>
      <c r="K5" s="179"/>
      <c r="L5" s="179"/>
      <c r="M5" s="179"/>
      <c r="N5" s="179"/>
      <c r="O5" s="179"/>
      <c r="P5" s="179"/>
      <c r="Q5" s="179"/>
      <c r="R5" s="179"/>
    </row>
    <row r="6" spans="1:18" s="136" customFormat="1" ht="87.75" customHeight="1" x14ac:dyDescent="0.2">
      <c r="A6" s="223" t="s">
        <v>144</v>
      </c>
      <c r="B6" s="224"/>
      <c r="C6" s="224"/>
      <c r="D6" s="224"/>
      <c r="E6" s="224"/>
      <c r="F6" s="224"/>
      <c r="G6" s="224"/>
      <c r="H6" s="224"/>
      <c r="I6" s="224"/>
    </row>
    <row r="7" spans="1:18" s="136" customFormat="1" ht="47.25" customHeight="1" x14ac:dyDescent="0.2">
      <c r="A7" s="223" t="s">
        <v>95</v>
      </c>
      <c r="B7" s="223"/>
      <c r="C7" s="223"/>
      <c r="D7" s="223"/>
      <c r="E7" s="223"/>
      <c r="F7" s="223"/>
      <c r="G7" s="223"/>
      <c r="H7" s="223"/>
      <c r="I7" s="223"/>
    </row>
    <row r="8" spans="1:18" s="136" customFormat="1" ht="46.5" customHeight="1" x14ac:dyDescent="0.2">
      <c r="A8" s="224" t="s">
        <v>94</v>
      </c>
      <c r="B8" s="223"/>
      <c r="C8" s="223"/>
      <c r="D8" s="223"/>
      <c r="E8" s="223"/>
      <c r="F8" s="223"/>
      <c r="G8" s="223"/>
      <c r="H8" s="223"/>
      <c r="I8" s="223"/>
    </row>
    <row r="9" spans="1:18" s="136" customFormat="1" ht="73.5" customHeight="1" x14ac:dyDescent="0.2"/>
    <row r="10" spans="1:18" s="136" customFormat="1" ht="113.25" customHeight="1" x14ac:dyDescent="0.2"/>
    <row r="11" spans="1:18" ht="12.75" customHeight="1" x14ac:dyDescent="0.2">
      <c r="A11" s="137"/>
      <c r="B11" s="137"/>
      <c r="C11" s="137"/>
      <c r="D11" s="137"/>
      <c r="E11" s="137"/>
      <c r="F11" s="137"/>
      <c r="G11" s="137"/>
      <c r="H11" s="137"/>
      <c r="I11" s="137"/>
    </row>
    <row r="12" spans="1:18" ht="12.75" customHeight="1" x14ac:dyDescent="0.2">
      <c r="I12" s="139"/>
    </row>
  </sheetData>
  <mergeCells count="7">
    <mergeCell ref="J5:R5"/>
    <mergeCell ref="A6:I6"/>
    <mergeCell ref="A8:I8"/>
    <mergeCell ref="A3:I3"/>
    <mergeCell ref="A4:I4"/>
    <mergeCell ref="A7:I7"/>
    <mergeCell ref="A5:I5"/>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Sans,Standard"&amp;8&amp;P+182
</oddFooter>
    <evenHeader>&amp;L&amp;"Open Sans,Standard"&amp;8
&amp;G&amp;R&amp;"Open Sans,Standard"&amp;8
&amp;G</evenHeader>
    <evenFooter xml:space="preserve">&amp;L&amp;"Open Sans,Standard"&amp;8&amp;P+182
&amp;R&amp;"Open Sans,Standard"&amp;8Statistisches Jahrbuch 2023 - 2025
</even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Inhalt_K5</vt:lpstr>
      <vt:lpstr>Abkürzung_K5</vt:lpstr>
      <vt:lpstr>Kernaussagen_K5</vt:lpstr>
      <vt:lpstr>500</vt:lpstr>
      <vt:lpstr>501</vt:lpstr>
      <vt:lpstr>502_503</vt:lpstr>
      <vt:lpstr>504</vt:lpstr>
      <vt:lpstr>505</vt:lpstr>
      <vt:lpstr>Glossar_K5</vt:lpstr>
      <vt:lpstr>'500'!Druckbereich</vt:lpstr>
      <vt:lpstr>'501'!Druckbereich</vt:lpstr>
      <vt:lpstr>'502_503'!Druckbereich</vt:lpstr>
      <vt:lpstr>'504'!Druckbereich</vt:lpstr>
      <vt:lpstr>'505'!Druckbereich</vt:lpstr>
      <vt:lpstr>Abkürzung_K5!Druckbereich</vt:lpstr>
      <vt:lpstr>Glossar_K5!Druckbereich</vt:lpstr>
      <vt:lpstr>Inhalt_K5!Druckbereich</vt:lpstr>
      <vt:lpstr>Kernaussagen_K5!Druckbereich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2025-11-29T09:33:17Z</dcterms:created>
  <dcterms:modified xsi:type="dcterms:W3CDTF">2026-01-12T09:23:50Z</dcterms:modified>
</cp:coreProperties>
</file>